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2" windowWidth="15456" windowHeight="11640" activeTab="1"/>
  </bookViews>
  <sheets>
    <sheet name="Življenski stroški balast" sheetId="1" r:id="rId1"/>
    <sheet name="Ekonomska najugodnejša ponudba" sheetId="2" r:id="rId2"/>
  </sheets>
  <definedNames/>
  <calcPr fullCalcOnLoad="1"/>
</workbook>
</file>

<file path=xl/sharedStrings.xml><?xml version="1.0" encoding="utf-8"?>
<sst xmlns="http://schemas.openxmlformats.org/spreadsheetml/2006/main" count="301" uniqueCount="75">
  <si>
    <t>kWh</t>
  </si>
  <si>
    <t>h</t>
  </si>
  <si>
    <t>n</t>
  </si>
  <si>
    <t>W</t>
  </si>
  <si>
    <t>€</t>
  </si>
  <si>
    <t>xxx</t>
  </si>
  <si>
    <t>min</t>
  </si>
  <si>
    <t>€/h</t>
  </si>
  <si>
    <t>%</t>
  </si>
  <si>
    <t>Ponudba 1</t>
  </si>
  <si>
    <t>Ponudba 2</t>
  </si>
  <si>
    <t>Ponudba 3</t>
  </si>
  <si>
    <t>Ponudba 4</t>
  </si>
  <si>
    <t>Ponudba 5</t>
  </si>
  <si>
    <t>Ponudba 6</t>
  </si>
  <si>
    <t>Ime ponudnika</t>
  </si>
  <si>
    <t>Vrsta balasta</t>
  </si>
  <si>
    <t>Tehnični podatki</t>
  </si>
  <si>
    <t>ur/leto</t>
  </si>
  <si>
    <t>let</t>
  </si>
  <si>
    <t>€/leto</t>
  </si>
  <si>
    <t>Število naročenih balastov (št.)</t>
  </si>
  <si>
    <t>Nominalna doba trajanja (ur)</t>
  </si>
  <si>
    <t>Povprečen čas delovanja na leto [ur/leto]</t>
  </si>
  <si>
    <t>Dejanska trajnost (leta)</t>
  </si>
  <si>
    <t>Nabavna cena balasta</t>
  </si>
  <si>
    <t>Nabavna cena enega balasta (Euro/balast)</t>
  </si>
  <si>
    <t>Nabavna cena vseh balastov                                                           [ (število balastov*nabavna cena) ]</t>
  </si>
  <si>
    <t>Stroški balasta v enem letu</t>
  </si>
  <si>
    <t>Urna postavka za vzdrževanja &amp; servisiranje [Euro/uro]</t>
  </si>
  <si>
    <t>Zamenjava balasta (min/št. balastov)</t>
  </si>
  <si>
    <t xml:space="preserve">  Stroški zamenjave balasta v enem letu (Euro/leto)
[ (število balastov*stroški zamenjave)/(dejanska trajnost) ]</t>
  </si>
  <si>
    <t>Ostali stroški 
(Euro/balast)</t>
  </si>
  <si>
    <t>Letno fiksno vzdrževanje 2 minut/balast
(Euro/balast*leto)</t>
  </si>
  <si>
    <t>Stroški zamenjave in vzdrževanja balastov v 1. letu</t>
  </si>
  <si>
    <t>Stroški energije za balaste v enem letu</t>
  </si>
  <si>
    <t>Cena električne energije (Euro/kWh)</t>
  </si>
  <si>
    <t>Poraba energije v enem letu (kWh/leto)</t>
  </si>
  <si>
    <t>Stroški energije za balast v enem letu</t>
  </si>
  <si>
    <t>Ekonomsko obdobje [leta]</t>
  </si>
  <si>
    <t>diskontna stopnja [%]</t>
  </si>
  <si>
    <t>Število balastov potrebnih v ekonomskem obdobju</t>
  </si>
  <si>
    <t>Skupni stroški delovanja na leto</t>
  </si>
  <si>
    <t>Skupni stroški delovanja balasta v enem letu (Euro/leto)</t>
  </si>
  <si>
    <t>Skupni stroški delovanja na balast v 1 letu (€/balast*leto)</t>
  </si>
  <si>
    <t>Življenski stroški v obdobju trajanja</t>
  </si>
  <si>
    <t>Skupni stroški balasta (Euro)</t>
  </si>
  <si>
    <t>Skupni stroški na balast (Euro/balast)</t>
  </si>
  <si>
    <t>LCC v ekonomskem obdobju</t>
  </si>
  <si>
    <t>Skupni stroški (Euro)</t>
  </si>
  <si>
    <t>LCC na leto [€/leto]</t>
  </si>
  <si>
    <t xml:space="preserve">Vrednosti , ki opisujejo delovanje vsake od ponudb, se vstavi v ostale rdeče obrobljene celice. Vele celice se računajo avtomatsko in se jih ne sme prepisati. </t>
  </si>
  <si>
    <t>Opombe:</t>
  </si>
  <si>
    <t xml:space="preserve">V stolpcu "Ponudba 1" so podane standardne vrednosti za vse ostale ponudbe v rdeče obkroženih celicah. Podatki kot npr. Cena energije se lahko spreminjajo po potrebi. </t>
  </si>
  <si>
    <t>Tehnični opis za ocenjevanje</t>
  </si>
  <si>
    <t>Ustrezanje obveznim kriterijem (d/n)</t>
  </si>
  <si>
    <t xml:space="preserve">Skupno število točk za kriterije porabe energije </t>
  </si>
  <si>
    <t>Skupno število točk za okoljske kriterije</t>
  </si>
  <si>
    <t>Skupno število točk za kriterij kvalitete</t>
  </si>
  <si>
    <t xml:space="preserve">Skupno število točk za ostale kriterije delovanja </t>
  </si>
  <si>
    <t>Delež okoljskih kriterijev</t>
  </si>
  <si>
    <t>Delež ostalih kriterijev</t>
  </si>
  <si>
    <t xml:space="preserve">Skupno število točk </t>
  </si>
  <si>
    <t>Življenski stroški v dobi 5 let, diskontna stopnja 5 %</t>
  </si>
  <si>
    <t>Delež življenskih stroškov (LCC)</t>
  </si>
  <si>
    <t>Ekonomska ocena (delovanje/LCC)</t>
  </si>
  <si>
    <t>Vsaka ponudba mora ustrezati obveznim kriterijem tehničnega opisa (da=1), Ponudba, ki temu ne ustreza, je avtomatično izključena</t>
  </si>
  <si>
    <t>V stolpcu "Ponudba 1" je podana standardna vrednost za delež okoljskih kriterijev, ki je privzet tudi v stolpcih ostalih ponudb. Teh se ne sme posamično spreminjati</t>
  </si>
  <si>
    <t>Vrednosti za vsako od ponudb se vstavi v rdeče obrobljene celice. Bele celice brez obrobe se računajo avtomatsko in se jih ne sme prepisati.</t>
  </si>
  <si>
    <t>Za delež okoljskih kriterijev priporočamo vrednost 30 %. Ne sme pa biti višji od 45 %, s stališča evropske zakonodaje.</t>
  </si>
  <si>
    <t>Vhodni podatki za Faktor sedanje vrednosti za življenske stroške</t>
  </si>
  <si>
    <t>Moč balasta (Watt)</t>
  </si>
  <si>
    <t>Razvrstitev ekonomsko najugodnejših ponudb</t>
  </si>
  <si>
    <t>Tabela je namenjena ugotavljanju najboljše ekonomske ponudbe z upoštevanjem skupnih življenjskih stroškov (LCC), izračunanih v priloženem grafikonu</t>
  </si>
  <si>
    <t>Skupni delež delovanje in okoljskih kriterijev naj ne preseže 45 %, da s tem kriterij življenjskih stroškov ostane najpomembnejši kriterij.</t>
  </si>
</sst>
</file>

<file path=xl/styles.xml><?xml version="1.0" encoding="utf-8"?>
<styleSheet xmlns="http://schemas.openxmlformats.org/spreadsheetml/2006/main">
  <numFmts count="5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"/>
    <numFmt numFmtId="203" formatCode="#,##0.00000"/>
    <numFmt numFmtId="204" formatCode="#,##0.0"/>
    <numFmt numFmtId="205" formatCode="#,##0.00_ ;[Red]\-#,##0.00\ "/>
    <numFmt numFmtId="206" formatCode="0.00000"/>
    <numFmt numFmtId="207" formatCode="0.0000"/>
    <numFmt numFmtId="208" formatCode="0.000"/>
    <numFmt numFmtId="209" formatCode="0.0000000"/>
    <numFmt numFmtId="210" formatCode="0.000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6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/>
      <right style="thin"/>
      <top style="medium"/>
      <bottom style="medium"/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/>
      <top style="medium">
        <color indexed="16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202" fontId="5" fillId="0" borderId="0" xfId="0" applyNumberFormat="1" applyFont="1" applyFill="1" applyBorder="1" applyAlignment="1">
      <alignment horizontal="center"/>
    </xf>
    <xf numFmtId="202" fontId="5" fillId="0" borderId="3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02" fontId="5" fillId="0" borderId="5" xfId="0" applyNumberFormat="1" applyFont="1" applyFill="1" applyBorder="1" applyAlignment="1">
      <alignment horizontal="center"/>
    </xf>
    <xf numFmtId="202" fontId="5" fillId="0" borderId="6" xfId="0" applyNumberFormat="1" applyFont="1" applyFill="1" applyBorder="1" applyAlignment="1">
      <alignment horizontal="center"/>
    </xf>
    <xf numFmtId="202" fontId="5" fillId="0" borderId="7" xfId="0" applyNumberFormat="1" applyFont="1" applyFill="1" applyBorder="1" applyAlignment="1">
      <alignment horizontal="center"/>
    </xf>
    <xf numFmtId="202" fontId="5" fillId="0" borderId="8" xfId="0" applyNumberFormat="1" applyFont="1" applyFill="1" applyBorder="1" applyAlignment="1">
      <alignment horizontal="center"/>
    </xf>
    <xf numFmtId="202" fontId="5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204" fontId="5" fillId="0" borderId="4" xfId="0" applyNumberFormat="1" applyFont="1" applyFill="1" applyBorder="1" applyAlignment="1">
      <alignment/>
    </xf>
    <xf numFmtId="202" fontId="5" fillId="0" borderId="15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5" fillId="0" borderId="7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/>
    </xf>
    <xf numFmtId="202" fontId="5" fillId="0" borderId="3" xfId="0" applyNumberFormat="1" applyFont="1" applyFill="1" applyBorder="1" applyAlignment="1">
      <alignment horizontal="right"/>
    </xf>
    <xf numFmtId="202" fontId="5" fillId="0" borderId="6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202" fontId="3" fillId="0" borderId="1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202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202" fontId="5" fillId="0" borderId="28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202" fontId="5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 wrapText="1"/>
    </xf>
    <xf numFmtId="4" fontId="3" fillId="0" borderId="31" xfId="0" applyNumberFormat="1" applyFont="1" applyFill="1" applyBorder="1" applyAlignment="1">
      <alignment/>
    </xf>
    <xf numFmtId="202" fontId="3" fillId="0" borderId="20" xfId="0" applyNumberFormat="1" applyFont="1" applyFill="1" applyBorder="1" applyAlignment="1">
      <alignment horizontal="center"/>
    </xf>
    <xf numFmtId="202" fontId="3" fillId="0" borderId="32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right" wrapText="1"/>
    </xf>
    <xf numFmtId="202" fontId="5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 wrapText="1"/>
    </xf>
    <xf numFmtId="0" fontId="5" fillId="0" borderId="3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02" fontId="5" fillId="0" borderId="29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/>
    </xf>
    <xf numFmtId="1" fontId="5" fillId="2" borderId="42" xfId="0" applyNumberFormat="1" applyFont="1" applyFill="1" applyBorder="1" applyAlignment="1">
      <alignment/>
    </xf>
    <xf numFmtId="2" fontId="5" fillId="2" borderId="4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right"/>
    </xf>
    <xf numFmtId="0" fontId="3" fillId="3" borderId="36" xfId="0" applyFont="1" applyFill="1" applyBorder="1" applyAlignment="1">
      <alignment horizontal="right"/>
    </xf>
    <xf numFmtId="0" fontId="3" fillId="3" borderId="35" xfId="0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center"/>
    </xf>
    <xf numFmtId="202" fontId="5" fillId="0" borderId="23" xfId="0" applyNumberFormat="1" applyFont="1" applyFill="1" applyBorder="1" applyAlignment="1">
      <alignment/>
    </xf>
    <xf numFmtId="202" fontId="5" fillId="0" borderId="43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204" fontId="5" fillId="0" borderId="31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02" fontId="3" fillId="0" borderId="2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2" borderId="42" xfId="0" applyNumberFormat="1" applyFont="1" applyFill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right"/>
    </xf>
    <xf numFmtId="208" fontId="5" fillId="0" borderId="44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right" wrapText="1"/>
      <protection hidden="1"/>
    </xf>
    <xf numFmtId="0" fontId="4" fillId="0" borderId="24" xfId="0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/>
    </xf>
    <xf numFmtId="0" fontId="3" fillId="0" borderId="3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="75" zoomScaleNormal="75" workbookViewId="0" topLeftCell="A16">
      <selection activeCell="H31" sqref="H31"/>
    </sheetView>
  </sheetViews>
  <sheetFormatPr defaultColWidth="9.140625" defaultRowHeight="12.75"/>
  <cols>
    <col min="1" max="1" width="57.8515625" style="25" customWidth="1"/>
    <col min="2" max="2" width="11.421875" style="25" customWidth="1"/>
    <col min="3" max="3" width="6.140625" style="25" customWidth="1"/>
    <col min="4" max="4" width="11.421875" style="25" customWidth="1"/>
    <col min="5" max="5" width="6.28125" style="25" customWidth="1"/>
    <col min="6" max="6" width="11.421875" style="25" customWidth="1"/>
    <col min="7" max="7" width="6.28125" style="25" customWidth="1"/>
    <col min="8" max="8" width="11.421875" style="25" customWidth="1"/>
    <col min="9" max="9" width="6.421875" style="25" customWidth="1"/>
    <col min="10" max="10" width="11.421875" style="25" customWidth="1"/>
    <col min="11" max="11" width="6.421875" style="25" customWidth="1"/>
    <col min="12" max="12" width="11.421875" style="25" customWidth="1"/>
    <col min="13" max="13" width="6.421875" style="25" customWidth="1"/>
    <col min="14" max="14" width="73.8515625" style="25" customWidth="1"/>
    <col min="15" max="16384" width="11.421875" style="25" customWidth="1"/>
  </cols>
  <sheetData>
    <row r="1" ht="28.5" customHeight="1" thickBot="1"/>
    <row r="2" spans="1:14" ht="14.25" thickBot="1">
      <c r="A2" s="76"/>
      <c r="B2" s="126" t="s">
        <v>9</v>
      </c>
      <c r="C2" s="127"/>
      <c r="D2" s="126" t="s">
        <v>10</v>
      </c>
      <c r="E2" s="127"/>
      <c r="F2" s="126" t="s">
        <v>11</v>
      </c>
      <c r="G2" s="127"/>
      <c r="H2" s="126" t="s">
        <v>12</v>
      </c>
      <c r="I2" s="127"/>
      <c r="J2" s="126" t="s">
        <v>13</v>
      </c>
      <c r="K2" s="127"/>
      <c r="L2" s="126" t="s">
        <v>14</v>
      </c>
      <c r="M2" s="127"/>
      <c r="N2" s="86"/>
    </row>
    <row r="3" spans="1:14" ht="14.25" thickBot="1">
      <c r="A3" s="77" t="s">
        <v>15</v>
      </c>
      <c r="B3" s="128" t="s">
        <v>5</v>
      </c>
      <c r="C3" s="129"/>
      <c r="D3" s="128" t="s">
        <v>5</v>
      </c>
      <c r="E3" s="129"/>
      <c r="F3" s="128" t="s">
        <v>5</v>
      </c>
      <c r="G3" s="129"/>
      <c r="H3" s="128" t="s">
        <v>5</v>
      </c>
      <c r="I3" s="129"/>
      <c r="J3" s="128" t="s">
        <v>5</v>
      </c>
      <c r="K3" s="129"/>
      <c r="L3" s="128" t="s">
        <v>5</v>
      </c>
      <c r="M3" s="130"/>
      <c r="N3" s="86"/>
    </row>
    <row r="4" spans="1:14" ht="14.25" thickBot="1">
      <c r="A4" s="78" t="s">
        <v>16</v>
      </c>
      <c r="B4" s="128" t="s">
        <v>5</v>
      </c>
      <c r="C4" s="129"/>
      <c r="D4" s="128" t="s">
        <v>5</v>
      </c>
      <c r="E4" s="129"/>
      <c r="F4" s="128" t="s">
        <v>5</v>
      </c>
      <c r="G4" s="129"/>
      <c r="H4" s="128" t="s">
        <v>5</v>
      </c>
      <c r="I4" s="129"/>
      <c r="J4" s="128" t="s">
        <v>5</v>
      </c>
      <c r="K4" s="129"/>
      <c r="L4" s="128" t="s">
        <v>5</v>
      </c>
      <c r="M4" s="129"/>
      <c r="N4" s="86"/>
    </row>
    <row r="5" spans="1:14" ht="24" customHeight="1" thickBot="1">
      <c r="A5" s="41" t="s">
        <v>17</v>
      </c>
      <c r="B5" s="42"/>
      <c r="C5" s="87"/>
      <c r="D5" s="42"/>
      <c r="E5" s="87"/>
      <c r="F5" s="42"/>
      <c r="G5" s="87"/>
      <c r="H5" s="42"/>
      <c r="I5" s="87"/>
      <c r="J5" s="42"/>
      <c r="K5" s="87"/>
      <c r="L5" s="42"/>
      <c r="M5" s="88"/>
      <c r="N5" s="89"/>
    </row>
    <row r="6" spans="1:14" ht="14.25" thickBot="1">
      <c r="A6" s="43" t="s">
        <v>21</v>
      </c>
      <c r="B6" s="13">
        <v>0</v>
      </c>
      <c r="C6" s="27" t="s">
        <v>2</v>
      </c>
      <c r="D6" s="71">
        <f>$B$6</f>
        <v>0</v>
      </c>
      <c r="E6" s="27" t="s">
        <v>2</v>
      </c>
      <c r="F6" s="71">
        <f>$B$6</f>
        <v>0</v>
      </c>
      <c r="G6" s="27" t="s">
        <v>2</v>
      </c>
      <c r="H6" s="71">
        <f>$B$6</f>
        <v>0</v>
      </c>
      <c r="I6" s="28" t="s">
        <v>2</v>
      </c>
      <c r="J6" s="71">
        <f>$B$6</f>
        <v>0</v>
      </c>
      <c r="K6" s="28" t="s">
        <v>2</v>
      </c>
      <c r="L6" s="71">
        <f>$B$6</f>
        <v>0</v>
      </c>
      <c r="M6" s="44" t="s">
        <v>2</v>
      </c>
      <c r="N6" s="89"/>
    </row>
    <row r="7" spans="1:14" ht="14.25" thickBot="1">
      <c r="A7" s="45" t="s">
        <v>22</v>
      </c>
      <c r="B7" s="13">
        <v>0</v>
      </c>
      <c r="C7" s="12" t="s">
        <v>1</v>
      </c>
      <c r="D7" s="13">
        <v>0</v>
      </c>
      <c r="E7" s="12" t="s">
        <v>1</v>
      </c>
      <c r="F7" s="13">
        <v>0</v>
      </c>
      <c r="G7" s="12" t="s">
        <v>1</v>
      </c>
      <c r="H7" s="13">
        <v>0</v>
      </c>
      <c r="I7" s="3" t="s">
        <v>1</v>
      </c>
      <c r="J7" s="13">
        <v>0</v>
      </c>
      <c r="K7" s="3" t="s">
        <v>1</v>
      </c>
      <c r="L7" s="13">
        <v>0</v>
      </c>
      <c r="M7" s="46" t="s">
        <v>1</v>
      </c>
      <c r="N7" s="89"/>
    </row>
    <row r="8" spans="1:14" ht="14.25" thickBot="1">
      <c r="A8" s="43" t="s">
        <v>23</v>
      </c>
      <c r="B8" s="13">
        <v>0</v>
      </c>
      <c r="C8" s="12" t="s">
        <v>18</v>
      </c>
      <c r="D8" s="71">
        <f>$B$8</f>
        <v>0</v>
      </c>
      <c r="E8" s="12" t="s">
        <v>18</v>
      </c>
      <c r="F8" s="71">
        <f>$B$8</f>
        <v>0</v>
      </c>
      <c r="G8" s="12" t="s">
        <v>18</v>
      </c>
      <c r="H8" s="71">
        <f>$B$8</f>
        <v>0</v>
      </c>
      <c r="I8" s="12" t="s">
        <v>18</v>
      </c>
      <c r="J8" s="71">
        <f>$B$8</f>
        <v>0</v>
      </c>
      <c r="K8" s="12" t="s">
        <v>18</v>
      </c>
      <c r="L8" s="71">
        <f>$B$8</f>
        <v>0</v>
      </c>
      <c r="M8" s="12" t="s">
        <v>18</v>
      </c>
      <c r="N8" s="89"/>
    </row>
    <row r="9" spans="1:14" ht="17.25" customHeight="1" thickBot="1">
      <c r="A9" s="60" t="s">
        <v>24</v>
      </c>
      <c r="B9" s="90" t="e">
        <f>B7/B8</f>
        <v>#DIV/0!</v>
      </c>
      <c r="C9" s="91" t="s">
        <v>19</v>
      </c>
      <c r="D9" s="90" t="e">
        <f>D7/D8</f>
        <v>#DIV/0!</v>
      </c>
      <c r="E9" s="91" t="s">
        <v>19</v>
      </c>
      <c r="F9" s="90" t="e">
        <f>F7/F8</f>
        <v>#DIV/0!</v>
      </c>
      <c r="G9" s="91" t="s">
        <v>19</v>
      </c>
      <c r="H9" s="90" t="e">
        <f>H7/H8</f>
        <v>#DIV/0!</v>
      </c>
      <c r="I9" s="91" t="s">
        <v>19</v>
      </c>
      <c r="J9" s="90" t="e">
        <f>J7/J8</f>
        <v>#DIV/0!</v>
      </c>
      <c r="K9" s="91" t="s">
        <v>19</v>
      </c>
      <c r="L9" s="90" t="e">
        <f>L7/L8</f>
        <v>#DIV/0!</v>
      </c>
      <c r="M9" s="91" t="s">
        <v>19</v>
      </c>
      <c r="N9" s="92"/>
    </row>
    <row r="10" spans="1:14" ht="21.75" customHeight="1" thickBot="1">
      <c r="A10" s="41" t="s">
        <v>25</v>
      </c>
      <c r="B10" s="4"/>
      <c r="C10" s="8"/>
      <c r="D10" s="4"/>
      <c r="E10" s="8"/>
      <c r="F10" s="4"/>
      <c r="G10" s="8"/>
      <c r="H10" s="4"/>
      <c r="I10" s="11"/>
      <c r="J10" s="4"/>
      <c r="K10" s="11"/>
      <c r="L10" s="4"/>
      <c r="M10" s="48"/>
      <c r="N10" s="89"/>
    </row>
    <row r="11" spans="1:14" ht="21" customHeight="1" thickBot="1">
      <c r="A11" s="43" t="s">
        <v>26</v>
      </c>
      <c r="B11" s="5">
        <v>0</v>
      </c>
      <c r="C11" s="9" t="s">
        <v>4</v>
      </c>
      <c r="D11" s="5">
        <v>0</v>
      </c>
      <c r="E11" s="9" t="s">
        <v>4</v>
      </c>
      <c r="F11" s="5">
        <v>0</v>
      </c>
      <c r="G11" s="9" t="s">
        <v>4</v>
      </c>
      <c r="H11" s="5">
        <v>0</v>
      </c>
      <c r="I11" s="9" t="s">
        <v>4</v>
      </c>
      <c r="J11" s="5">
        <v>0</v>
      </c>
      <c r="K11" s="9" t="s">
        <v>4</v>
      </c>
      <c r="L11" s="5">
        <v>0</v>
      </c>
      <c r="M11" s="44" t="s">
        <v>4</v>
      </c>
      <c r="N11" s="92"/>
    </row>
    <row r="12" spans="1:14" s="26" customFormat="1" ht="33.75" customHeight="1" thickBot="1">
      <c r="A12" s="49" t="s">
        <v>27</v>
      </c>
      <c r="B12" s="50">
        <f>(B6*B11)</f>
        <v>0</v>
      </c>
      <c r="C12" s="35" t="s">
        <v>4</v>
      </c>
      <c r="D12" s="50">
        <f>(D6*D11)</f>
        <v>0</v>
      </c>
      <c r="E12" s="35" t="s">
        <v>4</v>
      </c>
      <c r="F12" s="50">
        <f>(F6*F11)</f>
        <v>0</v>
      </c>
      <c r="G12" s="35" t="s">
        <v>4</v>
      </c>
      <c r="H12" s="50">
        <f>(H6*H11)</f>
        <v>0</v>
      </c>
      <c r="I12" s="51" t="s">
        <v>4</v>
      </c>
      <c r="J12" s="50">
        <f>(J6*J11)</f>
        <v>0</v>
      </c>
      <c r="K12" s="51" t="s">
        <v>4</v>
      </c>
      <c r="L12" s="50">
        <f>(L6*L11)</f>
        <v>0</v>
      </c>
      <c r="M12" s="52" t="s">
        <v>4</v>
      </c>
      <c r="N12" s="92"/>
    </row>
    <row r="13" spans="1:14" ht="21.75" customHeight="1" thickBot="1">
      <c r="A13" s="41" t="s">
        <v>28</v>
      </c>
      <c r="B13" s="4"/>
      <c r="C13" s="8"/>
      <c r="D13" s="4"/>
      <c r="E13" s="8"/>
      <c r="F13" s="4"/>
      <c r="G13" s="8"/>
      <c r="H13" s="4"/>
      <c r="I13" s="11"/>
      <c r="J13" s="4"/>
      <c r="K13" s="11"/>
      <c r="L13" s="4"/>
      <c r="M13" s="48"/>
      <c r="N13" s="89"/>
    </row>
    <row r="14" spans="1:14" ht="18.75" customHeight="1" thickBot="1">
      <c r="A14" s="117" t="s">
        <v>29</v>
      </c>
      <c r="B14" s="2">
        <v>0</v>
      </c>
      <c r="C14" s="3" t="s">
        <v>7</v>
      </c>
      <c r="D14" s="72">
        <f>$B$14</f>
        <v>0</v>
      </c>
      <c r="E14" s="3" t="s">
        <v>7</v>
      </c>
      <c r="F14" s="72">
        <f>$B$14</f>
        <v>0</v>
      </c>
      <c r="G14" s="3" t="s">
        <v>7</v>
      </c>
      <c r="H14" s="72">
        <f>$B$14</f>
        <v>0</v>
      </c>
      <c r="I14" s="3" t="s">
        <v>7</v>
      </c>
      <c r="J14" s="72">
        <f>$B$14</f>
        <v>0</v>
      </c>
      <c r="K14" s="3" t="s">
        <v>7</v>
      </c>
      <c r="L14" s="72">
        <f>$B$14</f>
        <v>0</v>
      </c>
      <c r="M14" s="46" t="s">
        <v>7</v>
      </c>
      <c r="N14" s="89"/>
    </row>
    <row r="15" spans="1:14" ht="20.25" customHeight="1" thickBot="1">
      <c r="A15" s="53" t="s">
        <v>30</v>
      </c>
      <c r="B15" s="2">
        <v>0</v>
      </c>
      <c r="C15" s="3" t="s">
        <v>6</v>
      </c>
      <c r="D15" s="72">
        <f>$B$15</f>
        <v>0</v>
      </c>
      <c r="E15" s="3" t="s">
        <v>6</v>
      </c>
      <c r="F15" s="72">
        <f>$B$15</f>
        <v>0</v>
      </c>
      <c r="G15" s="3" t="s">
        <v>6</v>
      </c>
      <c r="H15" s="72">
        <f>$B$15</f>
        <v>0</v>
      </c>
      <c r="I15" s="3" t="s">
        <v>6</v>
      </c>
      <c r="J15" s="72">
        <f>$B$15</f>
        <v>0</v>
      </c>
      <c r="K15" s="3" t="s">
        <v>6</v>
      </c>
      <c r="L15" s="72">
        <f>$B$15</f>
        <v>0</v>
      </c>
      <c r="M15" s="46" t="s">
        <v>6</v>
      </c>
      <c r="N15" s="89"/>
    </row>
    <row r="16" spans="1:14" ht="28.5" customHeight="1" thickBot="1">
      <c r="A16" s="54" t="s">
        <v>31</v>
      </c>
      <c r="B16" s="93" t="e">
        <f>IF(B9=0,"check durability",(B6*(B14/60)*B15)/(B9))</f>
        <v>#DIV/0!</v>
      </c>
      <c r="C16" s="15" t="s">
        <v>4</v>
      </c>
      <c r="D16" s="93" t="e">
        <f>IF(D9=0,"check durability",(D6*(D14/60)*D15)/(D9))</f>
        <v>#DIV/0!</v>
      </c>
      <c r="E16" s="15" t="s">
        <v>4</v>
      </c>
      <c r="F16" s="93" t="e">
        <f>IF(F9=0,"check durability",(F6*(F14/60)*F15)/(F9))</f>
        <v>#DIV/0!</v>
      </c>
      <c r="G16" s="15" t="s">
        <v>4</v>
      </c>
      <c r="H16" s="93" t="e">
        <f>IF(H9=0,"check durability",(H6*(H14/60)*H15)/(H9))</f>
        <v>#DIV/0!</v>
      </c>
      <c r="I16" s="10" t="s">
        <v>4</v>
      </c>
      <c r="J16" s="93" t="e">
        <f>IF(J9=0,"check durability",(J6*(J14/60)*J15)/(J9))</f>
        <v>#DIV/0!</v>
      </c>
      <c r="K16" s="10" t="s">
        <v>4</v>
      </c>
      <c r="L16" s="93" t="e">
        <f>IF(L9=0,"check durability",(L6*(L14/60)*L15)/(L9))</f>
        <v>#DIV/0!</v>
      </c>
      <c r="M16" s="55" t="s">
        <v>4</v>
      </c>
      <c r="N16" s="89"/>
    </row>
    <row r="17" spans="1:14" ht="33.75" customHeight="1" thickBot="1">
      <c r="A17" s="54" t="s">
        <v>32</v>
      </c>
      <c r="B17" s="5">
        <v>0</v>
      </c>
      <c r="C17" s="74" t="s">
        <v>4</v>
      </c>
      <c r="D17" s="73">
        <f>$B$17</f>
        <v>0</v>
      </c>
      <c r="E17" s="74" t="s">
        <v>4</v>
      </c>
      <c r="F17" s="73">
        <f>$B$17</f>
        <v>0</v>
      </c>
      <c r="G17" s="74" t="s">
        <v>4</v>
      </c>
      <c r="H17" s="73">
        <f>$B$17</f>
        <v>0</v>
      </c>
      <c r="I17" s="74" t="s">
        <v>4</v>
      </c>
      <c r="J17" s="73">
        <f>$B$17</f>
        <v>0</v>
      </c>
      <c r="K17" s="74" t="s">
        <v>4</v>
      </c>
      <c r="L17" s="73">
        <f>$B$17</f>
        <v>0</v>
      </c>
      <c r="M17" s="75" t="s">
        <v>4</v>
      </c>
      <c r="N17" s="89"/>
    </row>
    <row r="18" spans="1:14" ht="33.75" customHeight="1" thickBot="1">
      <c r="A18" s="54" t="s">
        <v>33</v>
      </c>
      <c r="B18" s="5">
        <f>B14/60*2</f>
        <v>0</v>
      </c>
      <c r="C18" s="74" t="s">
        <v>4</v>
      </c>
      <c r="D18" s="73">
        <f>$B$18</f>
        <v>0</v>
      </c>
      <c r="E18" s="74" t="s">
        <v>4</v>
      </c>
      <c r="F18" s="73">
        <f>$B$18</f>
        <v>0</v>
      </c>
      <c r="G18" s="74" t="s">
        <v>4</v>
      </c>
      <c r="H18" s="73">
        <f>$B$18</f>
        <v>0</v>
      </c>
      <c r="I18" s="74" t="s">
        <v>4</v>
      </c>
      <c r="J18" s="73">
        <f>$B$18</f>
        <v>0</v>
      </c>
      <c r="K18" s="74" t="s">
        <v>4</v>
      </c>
      <c r="L18" s="73">
        <f>$B$18</f>
        <v>0</v>
      </c>
      <c r="M18" s="75" t="s">
        <v>4</v>
      </c>
      <c r="N18" s="89"/>
    </row>
    <row r="19" spans="1:14" s="26" customFormat="1" ht="30" customHeight="1" thickBot="1">
      <c r="A19" s="56" t="s">
        <v>34</v>
      </c>
      <c r="B19" s="94" t="e">
        <f>IF(B9=0,"check durability",B6*(B17+B18)+B16)</f>
        <v>#DIV/0!</v>
      </c>
      <c r="C19" s="21" t="s">
        <v>4</v>
      </c>
      <c r="D19" s="94" t="e">
        <f>IF(D9=0,"check durability",D6*(D17+D18)+D16)</f>
        <v>#DIV/0!</v>
      </c>
      <c r="E19" s="21" t="s">
        <v>4</v>
      </c>
      <c r="F19" s="94" t="e">
        <f>IF(F9=0,"check durability",F6*(F17+F18)+F16)</f>
        <v>#DIV/0!</v>
      </c>
      <c r="G19" s="21" t="s">
        <v>4</v>
      </c>
      <c r="H19" s="94" t="e">
        <f>IF(H9=0,"check durability",H6*(H17+H18)+H16)</f>
        <v>#DIV/0!</v>
      </c>
      <c r="I19" s="36" t="s">
        <v>4</v>
      </c>
      <c r="J19" s="94" t="e">
        <f>IF(J9=0,"check durability",J6*(J17+J18)+J16)</f>
        <v>#DIV/0!</v>
      </c>
      <c r="K19" s="36" t="s">
        <v>4</v>
      </c>
      <c r="L19" s="94" t="e">
        <f>IF(L9=0,"check durability",L6*(L17+L18)+L16)</f>
        <v>#DIV/0!</v>
      </c>
      <c r="M19" s="52" t="s">
        <v>4</v>
      </c>
      <c r="N19" s="95"/>
    </row>
    <row r="20" spans="1:14" ht="21" customHeight="1" thickBot="1">
      <c r="A20" s="41" t="s">
        <v>35</v>
      </c>
      <c r="B20" s="23"/>
      <c r="C20" s="8"/>
      <c r="D20" s="4"/>
      <c r="E20" s="8"/>
      <c r="F20" s="4"/>
      <c r="G20" s="8"/>
      <c r="H20" s="4"/>
      <c r="I20" s="11"/>
      <c r="J20" s="4"/>
      <c r="K20" s="11"/>
      <c r="L20" s="4"/>
      <c r="M20" s="48"/>
      <c r="N20" s="89"/>
    </row>
    <row r="21" spans="1:14" ht="14.25" thickBot="1">
      <c r="A21" s="57" t="s">
        <v>36</v>
      </c>
      <c r="B21" s="19">
        <v>0</v>
      </c>
      <c r="C21" s="3" t="s">
        <v>4</v>
      </c>
      <c r="D21" s="6">
        <f>$B$21</f>
        <v>0</v>
      </c>
      <c r="E21" s="3" t="s">
        <v>4</v>
      </c>
      <c r="F21" s="6">
        <f>$B$21</f>
        <v>0</v>
      </c>
      <c r="G21" s="3" t="s">
        <v>4</v>
      </c>
      <c r="H21" s="6">
        <f>$B$21</f>
        <v>0</v>
      </c>
      <c r="I21" s="3" t="s">
        <v>4</v>
      </c>
      <c r="J21" s="6">
        <f>$B$21</f>
        <v>0</v>
      </c>
      <c r="K21" s="3" t="s">
        <v>4</v>
      </c>
      <c r="L21" s="6">
        <f>$B$21</f>
        <v>0</v>
      </c>
      <c r="M21" s="46" t="s">
        <v>4</v>
      </c>
      <c r="N21" s="89"/>
    </row>
    <row r="22" spans="1:15" ht="14.25" thickBot="1">
      <c r="A22" s="43" t="s">
        <v>71</v>
      </c>
      <c r="B22" s="2">
        <v>0</v>
      </c>
      <c r="C22" s="9" t="s">
        <v>3</v>
      </c>
      <c r="D22" s="2">
        <v>0</v>
      </c>
      <c r="E22" s="9" t="s">
        <v>3</v>
      </c>
      <c r="F22" s="2">
        <v>0</v>
      </c>
      <c r="G22" s="9" t="s">
        <v>3</v>
      </c>
      <c r="H22" s="2">
        <v>0</v>
      </c>
      <c r="I22" s="7" t="s">
        <v>3</v>
      </c>
      <c r="J22" s="2">
        <v>0</v>
      </c>
      <c r="K22" s="7" t="s">
        <v>3</v>
      </c>
      <c r="L22" s="2">
        <v>0</v>
      </c>
      <c r="M22" s="44" t="s">
        <v>3</v>
      </c>
      <c r="N22" s="89"/>
      <c r="O22" s="86"/>
    </row>
    <row r="23" spans="1:14" ht="13.5">
      <c r="A23" s="45" t="s">
        <v>37</v>
      </c>
      <c r="B23" s="22">
        <f>(B22*B8*B6)/1000</f>
        <v>0</v>
      </c>
      <c r="C23" s="18" t="s">
        <v>0</v>
      </c>
      <c r="D23" s="22">
        <f>(D22*D8*D6)/1000</f>
        <v>0</v>
      </c>
      <c r="E23" s="18" t="s">
        <v>0</v>
      </c>
      <c r="F23" s="22">
        <f>(F22*F8*F6)/1000</f>
        <v>0</v>
      </c>
      <c r="G23" s="18" t="s">
        <v>0</v>
      </c>
      <c r="H23" s="22">
        <f>(H22*H8*H6)/1000</f>
        <v>0</v>
      </c>
      <c r="I23" s="12" t="s">
        <v>0</v>
      </c>
      <c r="J23" s="22">
        <f>(J22*J8*J6)/1000</f>
        <v>0</v>
      </c>
      <c r="K23" s="12" t="s">
        <v>0</v>
      </c>
      <c r="L23" s="22">
        <f>(L22*L8*L6)/1000</f>
        <v>0</v>
      </c>
      <c r="M23" s="47" t="s">
        <v>0</v>
      </c>
      <c r="N23" s="92"/>
    </row>
    <row r="24" spans="1:14" ht="19.5" customHeight="1" thickBot="1">
      <c r="A24" s="58" t="s">
        <v>38</v>
      </c>
      <c r="B24" s="20">
        <f>B23*B21</f>
        <v>0</v>
      </c>
      <c r="C24" s="21" t="s">
        <v>4</v>
      </c>
      <c r="D24" s="20">
        <f>D23*D21</f>
        <v>0</v>
      </c>
      <c r="E24" s="21" t="s">
        <v>4</v>
      </c>
      <c r="F24" s="20">
        <f>F23*F21</f>
        <v>0</v>
      </c>
      <c r="G24" s="21" t="s">
        <v>4</v>
      </c>
      <c r="H24" s="20">
        <f>H23*H21</f>
        <v>0</v>
      </c>
      <c r="I24" s="17" t="s">
        <v>4</v>
      </c>
      <c r="J24" s="20">
        <f>J23*J21</f>
        <v>0</v>
      </c>
      <c r="K24" s="17" t="s">
        <v>4</v>
      </c>
      <c r="L24" s="20">
        <f>L23*L21</f>
        <v>0</v>
      </c>
      <c r="M24" s="59" t="s">
        <v>4</v>
      </c>
      <c r="N24" s="96"/>
    </row>
    <row r="25" spans="1:14" ht="27.75" thickBot="1">
      <c r="A25" s="118" t="s">
        <v>70</v>
      </c>
      <c r="B25" s="23"/>
      <c r="C25" s="8"/>
      <c r="D25" s="4"/>
      <c r="E25" s="8"/>
      <c r="F25" s="4"/>
      <c r="G25" s="8"/>
      <c r="H25" s="4"/>
      <c r="I25" s="11"/>
      <c r="J25" s="4"/>
      <c r="K25" s="11"/>
      <c r="L25" s="4"/>
      <c r="M25" s="48"/>
      <c r="N25" s="89"/>
    </row>
    <row r="26" spans="1:14" ht="14.25" thickBot="1">
      <c r="A26" s="57" t="s">
        <v>39</v>
      </c>
      <c r="B26" s="19">
        <v>0</v>
      </c>
      <c r="C26" s="3" t="s">
        <v>19</v>
      </c>
      <c r="D26" s="6">
        <f>$B$26</f>
        <v>0</v>
      </c>
      <c r="E26" s="3" t="s">
        <v>19</v>
      </c>
      <c r="F26" s="6">
        <f>$B$26</f>
        <v>0</v>
      </c>
      <c r="G26" s="3" t="s">
        <v>19</v>
      </c>
      <c r="H26" s="6">
        <f>$B$26</f>
        <v>0</v>
      </c>
      <c r="I26" s="3" t="s">
        <v>19</v>
      </c>
      <c r="J26" s="6">
        <f>$B$26</f>
        <v>0</v>
      </c>
      <c r="K26" s="3" t="s">
        <v>19</v>
      </c>
      <c r="L26" s="6">
        <f>$B$26</f>
        <v>0</v>
      </c>
      <c r="M26" s="3" t="s">
        <v>19</v>
      </c>
      <c r="N26" s="89"/>
    </row>
    <row r="27" spans="1:15" ht="14.25" thickBot="1">
      <c r="A27" s="119" t="s">
        <v>40</v>
      </c>
      <c r="B27" s="2">
        <v>0</v>
      </c>
      <c r="C27" s="9" t="s">
        <v>8</v>
      </c>
      <c r="D27" s="29">
        <f>$B$27</f>
        <v>0</v>
      </c>
      <c r="E27" s="9" t="s">
        <v>8</v>
      </c>
      <c r="F27" s="29">
        <f>$B$27</f>
        <v>0</v>
      </c>
      <c r="G27" s="9" t="s">
        <v>8</v>
      </c>
      <c r="H27" s="29">
        <f>$B$27</f>
        <v>0</v>
      </c>
      <c r="I27" s="9" t="s">
        <v>8</v>
      </c>
      <c r="J27" s="29">
        <f>$B$27</f>
        <v>0</v>
      </c>
      <c r="K27" s="9" t="s">
        <v>8</v>
      </c>
      <c r="L27" s="29">
        <f>$B$27</f>
        <v>0</v>
      </c>
      <c r="M27" s="44" t="s">
        <v>8</v>
      </c>
      <c r="N27" s="97"/>
      <c r="O27" s="86"/>
    </row>
    <row r="28" spans="1:14" ht="25.5" customHeight="1" thickBot="1">
      <c r="A28" s="60" t="s">
        <v>41</v>
      </c>
      <c r="B28" s="98" t="e">
        <f>IF(B9=0,"-",B26/B9)</f>
        <v>#DIV/0!</v>
      </c>
      <c r="C28" s="61" t="s">
        <v>2</v>
      </c>
      <c r="D28" s="98" t="e">
        <f>IF(D9=0,"-",D26/D9)</f>
        <v>#DIV/0!</v>
      </c>
      <c r="E28" s="61" t="s">
        <v>2</v>
      </c>
      <c r="F28" s="98" t="e">
        <f>IF(F9=0,"-",F26/F9)</f>
        <v>#DIV/0!</v>
      </c>
      <c r="G28" s="61" t="s">
        <v>2</v>
      </c>
      <c r="H28" s="98" t="e">
        <f>IF(H9=0,"-",H26/H9)</f>
        <v>#DIV/0!</v>
      </c>
      <c r="I28" s="62" t="s">
        <v>2</v>
      </c>
      <c r="J28" s="98" t="e">
        <f>IF(J9=0,"-",J26/J9)</f>
        <v>#DIV/0!</v>
      </c>
      <c r="K28" s="62" t="s">
        <v>2</v>
      </c>
      <c r="L28" s="98" t="e">
        <f>IF(L9=0,"-",L26/L9)</f>
        <v>#DIV/0!</v>
      </c>
      <c r="M28" s="63" t="s">
        <v>2</v>
      </c>
      <c r="N28" s="99"/>
    </row>
    <row r="29" spans="1:14" ht="19.5" customHeight="1">
      <c r="A29" s="120" t="s">
        <v>42</v>
      </c>
      <c r="B29" s="4"/>
      <c r="C29" s="8"/>
      <c r="D29" s="4"/>
      <c r="E29" s="8"/>
      <c r="F29" s="4"/>
      <c r="G29" s="8"/>
      <c r="H29" s="4"/>
      <c r="I29" s="8"/>
      <c r="J29" s="4"/>
      <c r="K29" s="8"/>
      <c r="L29" s="4"/>
      <c r="M29" s="48"/>
      <c r="N29" s="89"/>
    </row>
    <row r="30" spans="1:14" ht="13.5">
      <c r="A30" s="64" t="s">
        <v>43</v>
      </c>
      <c r="B30" s="16" t="e">
        <f>IF(B9=0,"-",B19+B24)</f>
        <v>#DIV/0!</v>
      </c>
      <c r="C30" s="30" t="s">
        <v>4</v>
      </c>
      <c r="D30" s="16" t="e">
        <f>IF(D9=0,"-",D19+D24)</f>
        <v>#DIV/0!</v>
      </c>
      <c r="E30" s="30" t="s">
        <v>4</v>
      </c>
      <c r="F30" s="16" t="e">
        <f>IF(F9=0,"-",F19+F24)</f>
        <v>#DIV/0!</v>
      </c>
      <c r="G30" s="30" t="s">
        <v>4</v>
      </c>
      <c r="H30" s="16" t="e">
        <f>IF(H9=0,"-",H19+H24)</f>
        <v>#DIV/0!</v>
      </c>
      <c r="I30" s="30" t="s">
        <v>4</v>
      </c>
      <c r="J30" s="16" t="e">
        <f>IF(J9=0,"-",J19+J24)</f>
        <v>#DIV/0!</v>
      </c>
      <c r="K30" s="30" t="s">
        <v>4</v>
      </c>
      <c r="L30" s="16" t="e">
        <f>IF(L9=0,"-",L19+L24)</f>
        <v>#DIV/0!</v>
      </c>
      <c r="M30" s="65" t="s">
        <v>4</v>
      </c>
      <c r="N30" s="89"/>
    </row>
    <row r="31" spans="1:14" s="26" customFormat="1" ht="14.25" thickBot="1">
      <c r="A31" s="58" t="s">
        <v>44</v>
      </c>
      <c r="B31" s="66" t="e">
        <f>IF(B9=0,"-",(B19+B24)/B6)</f>
        <v>#DIV/0!</v>
      </c>
      <c r="C31" s="36" t="s">
        <v>4</v>
      </c>
      <c r="D31" s="66" t="e">
        <f>IF(D9=0,"-",(D19+D24)/D6)</f>
        <v>#DIV/0!</v>
      </c>
      <c r="E31" s="36" t="s">
        <v>4</v>
      </c>
      <c r="F31" s="66" t="e">
        <f>IF(F9=0,"-",(F19+F24)/F6)</f>
        <v>#DIV/0!</v>
      </c>
      <c r="G31" s="36" t="s">
        <v>4</v>
      </c>
      <c r="H31" s="66" t="e">
        <f>IF(H9=0,"-",(H19+H24)/H6)</f>
        <v>#DIV/0!</v>
      </c>
      <c r="I31" s="36" t="s">
        <v>4</v>
      </c>
      <c r="J31" s="66" t="e">
        <f>IF(J9=0,"-",(J19+J24)/J6)</f>
        <v>#DIV/0!</v>
      </c>
      <c r="K31" s="36" t="s">
        <v>4</v>
      </c>
      <c r="L31" s="66" t="e">
        <f>IF(L9=0,"-",(L19+L24)/L6)</f>
        <v>#DIV/0!</v>
      </c>
      <c r="M31" s="52" t="s">
        <v>4</v>
      </c>
      <c r="N31" s="92"/>
    </row>
    <row r="32" spans="1:14" ht="20.25" customHeight="1">
      <c r="A32" s="41" t="s">
        <v>45</v>
      </c>
      <c r="B32" s="31"/>
      <c r="C32" s="32"/>
      <c r="D32" s="31"/>
      <c r="E32" s="32"/>
      <c r="F32" s="31"/>
      <c r="G32" s="32"/>
      <c r="H32" s="31"/>
      <c r="I32" s="32"/>
      <c r="J32" s="31"/>
      <c r="K32" s="32"/>
      <c r="L32" s="31"/>
      <c r="M32" s="68"/>
      <c r="N32" s="67"/>
    </row>
    <row r="33" spans="1:14" ht="13.5">
      <c r="A33" s="45" t="s">
        <v>46</v>
      </c>
      <c r="B33" s="33" t="e">
        <f>IF(B9=0,"-",(B12+(B19+B24)*(-PV(B27,B9,1,0,0))))</f>
        <v>#DIV/0!</v>
      </c>
      <c r="C33" s="34" t="s">
        <v>4</v>
      </c>
      <c r="D33" s="33" t="e">
        <f>IF(D9=0,"-",(D12+(D19+D24)*(-PV(D27,D9,1,0,0))))</f>
        <v>#DIV/0!</v>
      </c>
      <c r="E33" s="34" t="s">
        <v>4</v>
      </c>
      <c r="F33" s="33" t="e">
        <f>IF(F9=0,"-",(F12+(F19+F24)*(-PV(F27,F9,1,0,0))))</f>
        <v>#DIV/0!</v>
      </c>
      <c r="G33" s="34" t="s">
        <v>4</v>
      </c>
      <c r="H33" s="33" t="e">
        <f>IF(H9=0,"-",(H12+(H19+H24)*(-PV(H27,H9,1,0,0))))</f>
        <v>#DIV/0!</v>
      </c>
      <c r="I33" s="34" t="s">
        <v>4</v>
      </c>
      <c r="J33" s="33" t="e">
        <f>IF(J9=0,"-",(J12+(J19+J24)*(-PV(J27,J9,1,0,0))))</f>
        <v>#DIV/0!</v>
      </c>
      <c r="K33" s="34" t="s">
        <v>4</v>
      </c>
      <c r="L33" s="33" t="e">
        <f>IF(L9=0,"-",(L12+(L19+L24)*(-PV(L27,L9,1,0,0))))</f>
        <v>#DIV/0!</v>
      </c>
      <c r="M33" s="69" t="s">
        <v>4</v>
      </c>
      <c r="N33" s="89"/>
    </row>
    <row r="34" spans="1:14" s="26" customFormat="1" ht="14.25" thickBot="1">
      <c r="A34" s="58" t="s">
        <v>47</v>
      </c>
      <c r="B34" s="37" t="e">
        <f>IF(B9=0,"-",B33/B6)</f>
        <v>#DIV/0!</v>
      </c>
      <c r="C34" s="21" t="s">
        <v>4</v>
      </c>
      <c r="D34" s="37" t="e">
        <f>IF(D9=0,"-",D33/D6)</f>
        <v>#DIV/0!</v>
      </c>
      <c r="E34" s="21" t="s">
        <v>4</v>
      </c>
      <c r="F34" s="37" t="e">
        <f>IF(F9=0,"-",F33/F6)</f>
        <v>#DIV/0!</v>
      </c>
      <c r="G34" s="21" t="s">
        <v>4</v>
      </c>
      <c r="H34" s="37" t="e">
        <f>IF(H9=0,"-",H33/H6)</f>
        <v>#DIV/0!</v>
      </c>
      <c r="I34" s="21" t="s">
        <v>4</v>
      </c>
      <c r="J34" s="37" t="e">
        <f>IF(J9=0,"-",J33/J6)</f>
        <v>#DIV/0!</v>
      </c>
      <c r="K34" s="21" t="s">
        <v>4</v>
      </c>
      <c r="L34" s="37" t="e">
        <f>IF(L9=0,"-",L33/L6)</f>
        <v>#DIV/0!</v>
      </c>
      <c r="M34" s="70" t="s">
        <v>4</v>
      </c>
      <c r="N34" s="92"/>
    </row>
    <row r="35" spans="1:14" ht="24.75" customHeight="1">
      <c r="A35" s="41" t="s">
        <v>48</v>
      </c>
      <c r="B35" s="31"/>
      <c r="C35" s="32"/>
      <c r="D35" s="31"/>
      <c r="E35" s="32"/>
      <c r="F35" s="31"/>
      <c r="G35" s="32"/>
      <c r="H35" s="31"/>
      <c r="I35" s="32"/>
      <c r="J35" s="31"/>
      <c r="K35" s="32"/>
      <c r="L35" s="31"/>
      <c r="M35" s="68"/>
      <c r="N35" s="89"/>
    </row>
    <row r="36" spans="1:14" ht="13.5">
      <c r="A36" s="45" t="s">
        <v>49</v>
      </c>
      <c r="B36" s="33" t="e">
        <f>IF(B9=0,"-",(B12*B28)+(-PV(D27,B26,1,0,0))*(B19+B24))</f>
        <v>#DIV/0!</v>
      </c>
      <c r="C36" s="34" t="s">
        <v>4</v>
      </c>
      <c r="D36" s="33" t="e">
        <f>IF(D9=0,"-",(D12*D28)+(-PV(F27,D26,1,0,0))*(D19+D24))</f>
        <v>#DIV/0!</v>
      </c>
      <c r="E36" s="34" t="s">
        <v>4</v>
      </c>
      <c r="F36" s="33" t="e">
        <f>IF(F9=0,"-",(F12*F28)+(-PV(H27,F26,1,0,0))*(F19+F24))</f>
        <v>#DIV/0!</v>
      </c>
      <c r="G36" s="34" t="s">
        <v>4</v>
      </c>
      <c r="H36" s="33" t="e">
        <f>IF(H9=0,"-",(H12*H28)+(-PV(J27,H26,1,0,0))*(H19+H24))</f>
        <v>#DIV/0!</v>
      </c>
      <c r="I36" s="34" t="s">
        <v>4</v>
      </c>
      <c r="J36" s="33" t="e">
        <f>IF(J9=0,"-",(J12*J28)+(-PV(L27,J26,1,0,0))*(J19+J24))</f>
        <v>#DIV/0!</v>
      </c>
      <c r="K36" s="34" t="s">
        <v>4</v>
      </c>
      <c r="L36" s="33" t="e">
        <f>IF(L9=0,"-",(L12*L28)+(-PV(N27,L26,1,0,0))*(L19+L24))</f>
        <v>#DIV/0!</v>
      </c>
      <c r="M36" s="69" t="s">
        <v>4</v>
      </c>
      <c r="N36" s="92"/>
    </row>
    <row r="37" spans="1:14" s="26" customFormat="1" ht="14.25" thickBot="1">
      <c r="A37" s="58" t="s">
        <v>47</v>
      </c>
      <c r="B37" s="37" t="e">
        <f>IF(B9=0,"-",B36/B6)</f>
        <v>#DIV/0!</v>
      </c>
      <c r="C37" s="21" t="s">
        <v>4</v>
      </c>
      <c r="D37" s="37" t="e">
        <f>IF(D9=0,"-",D36/D6)</f>
        <v>#DIV/0!</v>
      </c>
      <c r="E37" s="21" t="s">
        <v>4</v>
      </c>
      <c r="F37" s="37" t="e">
        <f>IF(F9=0,"-",F36/F6)</f>
        <v>#DIV/0!</v>
      </c>
      <c r="G37" s="21" t="s">
        <v>4</v>
      </c>
      <c r="H37" s="37" t="e">
        <f>IF(H9=0,"-",H36/H6)</f>
        <v>#DIV/0!</v>
      </c>
      <c r="I37" s="21" t="s">
        <v>4</v>
      </c>
      <c r="J37" s="37" t="e">
        <f>IF(J9=0,"-",J36/J6)</f>
        <v>#DIV/0!</v>
      </c>
      <c r="K37" s="21" t="s">
        <v>4</v>
      </c>
      <c r="L37" s="37" t="e">
        <f>IF(L9=0,"-",L36/L6)</f>
        <v>#DIV/0!</v>
      </c>
      <c r="M37" s="70" t="s">
        <v>4</v>
      </c>
      <c r="N37" s="92"/>
    </row>
    <row r="38" spans="1:14" s="26" customFormat="1" ht="14.25" thickBot="1">
      <c r="A38" s="38" t="s">
        <v>50</v>
      </c>
      <c r="B38" s="39" t="e">
        <f>IF(B9=0,"-",B37*B28/B26)</f>
        <v>#DIV/0!</v>
      </c>
      <c r="C38" s="40" t="s">
        <v>20</v>
      </c>
      <c r="D38" s="39" t="e">
        <f>IF(D9=0,"-",D37*D28/D26)</f>
        <v>#DIV/0!</v>
      </c>
      <c r="E38" s="40" t="s">
        <v>20</v>
      </c>
      <c r="F38" s="39" t="e">
        <f>IF(F9=0,"-",F37*F28/F26)</f>
        <v>#DIV/0!</v>
      </c>
      <c r="G38" s="40" t="s">
        <v>20</v>
      </c>
      <c r="H38" s="39" t="e">
        <f>IF(H9=0,"-",H37*H28/H26)</f>
        <v>#DIV/0!</v>
      </c>
      <c r="I38" s="40" t="s">
        <v>20</v>
      </c>
      <c r="J38" s="39" t="e">
        <f>IF(J9=0,"-",J37*J28/J26)</f>
        <v>#DIV/0!</v>
      </c>
      <c r="K38" s="40" t="s">
        <v>20</v>
      </c>
      <c r="L38" s="39" t="e">
        <f>IF(L9=0,"-",L37*L28/L26)</f>
        <v>#DIV/0!</v>
      </c>
      <c r="M38" s="40" t="s">
        <v>20</v>
      </c>
      <c r="N38" s="95"/>
    </row>
    <row r="39" spans="1:13" ht="13.5">
      <c r="A39" s="125" t="s">
        <v>52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ht="13.5">
      <c r="A40" s="121" t="s">
        <v>53</v>
      </c>
    </row>
    <row r="41" ht="13.5">
      <c r="A41" s="121" t="s">
        <v>51</v>
      </c>
    </row>
    <row r="42" ht="13.5">
      <c r="A42" s="100"/>
    </row>
    <row r="43" ht="13.5">
      <c r="A43" s="100"/>
    </row>
    <row r="44" ht="13.5">
      <c r="A44" s="100"/>
    </row>
  </sheetData>
  <mergeCells count="19">
    <mergeCell ref="L4:M4"/>
    <mergeCell ref="B4:C4"/>
    <mergeCell ref="D3:E3"/>
    <mergeCell ref="J3:K3"/>
    <mergeCell ref="J4:K4"/>
    <mergeCell ref="H3:I3"/>
    <mergeCell ref="H4:I4"/>
    <mergeCell ref="D4:E4"/>
    <mergeCell ref="F4:G4"/>
    <mergeCell ref="A39:M39"/>
    <mergeCell ref="L2:M2"/>
    <mergeCell ref="B3:C3"/>
    <mergeCell ref="B2:C2"/>
    <mergeCell ref="D2:E2"/>
    <mergeCell ref="F3:G3"/>
    <mergeCell ref="L3:M3"/>
    <mergeCell ref="J2:K2"/>
    <mergeCell ref="H2:I2"/>
    <mergeCell ref="F2:G2"/>
  </mergeCells>
  <printOptions horizontalCentered="1" verticalCentered="1"/>
  <pageMargins left="0.3937007874015748" right="0.3937007874015748" top="0.5905511811023623" bottom="0.7874015748031497" header="0.1968503937007874" footer="0.1968503937007874"/>
  <pageSetup fitToHeight="1" fitToWidth="1" horizontalDpi="600" verticalDpi="600" orientation="landscape" paperSize="9" scale="59" r:id="rId1"/>
  <headerFooter alignWithMargins="0">
    <oddHeader>&amp;C&amp;12Calculation Tool Life Cycle Costs
- Ballasts -</oddHeader>
    <oddFooter>&amp;C&amp;11European Project GreenLabelsPurchase - &amp;12making a greener procurement with energy labels; www.greenlabelspurchase.net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zoomScale="85" zoomScaleNormal="85" workbookViewId="0" topLeftCell="A1">
      <selection activeCell="D30" sqref="D30"/>
    </sheetView>
  </sheetViews>
  <sheetFormatPr defaultColWidth="9.140625" defaultRowHeight="12.75"/>
  <cols>
    <col min="1" max="1" width="57.8515625" style="100" customWidth="1"/>
    <col min="2" max="2" width="11.421875" style="25" customWidth="1"/>
    <col min="3" max="3" width="6.140625" style="25" customWidth="1"/>
    <col min="4" max="4" width="11.421875" style="25" customWidth="1"/>
    <col min="5" max="5" width="6.28125" style="25" customWidth="1"/>
    <col min="6" max="6" width="11.421875" style="25" customWidth="1"/>
    <col min="7" max="7" width="6.28125" style="25" customWidth="1"/>
    <col min="8" max="8" width="11.421875" style="25" customWidth="1"/>
    <col min="9" max="9" width="6.421875" style="25" customWidth="1"/>
    <col min="10" max="10" width="11.421875" style="25" customWidth="1"/>
    <col min="11" max="11" width="6.421875" style="25" customWidth="1"/>
    <col min="12" max="12" width="11.421875" style="25" customWidth="1"/>
    <col min="13" max="13" width="6.421875" style="25" customWidth="1"/>
    <col min="14" max="16384" width="11.421875" style="25" customWidth="1"/>
  </cols>
  <sheetData>
    <row r="1" ht="37.5" customHeight="1" thickBot="1"/>
    <row r="2" spans="1:13" s="26" customFormat="1" ht="13.5">
      <c r="A2" s="101"/>
      <c r="B2" s="126" t="s">
        <v>9</v>
      </c>
      <c r="C2" s="127"/>
      <c r="D2" s="126" t="s">
        <v>10</v>
      </c>
      <c r="E2" s="127"/>
      <c r="F2" s="126" t="s">
        <v>11</v>
      </c>
      <c r="G2" s="127"/>
      <c r="H2" s="126" t="s">
        <v>12</v>
      </c>
      <c r="I2" s="127"/>
      <c r="J2" s="126" t="s">
        <v>13</v>
      </c>
      <c r="K2" s="127"/>
      <c r="L2" s="126" t="s">
        <v>14</v>
      </c>
      <c r="M2" s="127"/>
    </row>
    <row r="3" spans="1:13" s="26" customFormat="1" ht="13.5">
      <c r="A3" s="102" t="s">
        <v>15</v>
      </c>
      <c r="B3" s="134" t="str">
        <f>'Življenski stroški balast'!B3</f>
        <v>xxx</v>
      </c>
      <c r="C3" s="135"/>
      <c r="D3" s="134" t="str">
        <f>'Življenski stroški balast'!D3</f>
        <v>xxx</v>
      </c>
      <c r="E3" s="135"/>
      <c r="F3" s="134" t="str">
        <f>'Življenski stroški balast'!F3</f>
        <v>xxx</v>
      </c>
      <c r="G3" s="135"/>
      <c r="H3" s="134" t="str">
        <f>'Življenski stroški balast'!H3</f>
        <v>xxx</v>
      </c>
      <c r="I3" s="135"/>
      <c r="J3" s="134" t="str">
        <f>'Življenski stroški balast'!J3</f>
        <v>xxx</v>
      </c>
      <c r="K3" s="135"/>
      <c r="L3" s="134" t="str">
        <f>'Življenski stroški balast'!L3</f>
        <v>xxx</v>
      </c>
      <c r="M3" s="138"/>
    </row>
    <row r="4" spans="1:13" s="26" customFormat="1" ht="14.25" thickBot="1">
      <c r="A4" s="58" t="str">
        <f>'Življenski stroški balast'!A4</f>
        <v>Vrsta balasta</v>
      </c>
      <c r="B4" s="136" t="str">
        <f>'Življenski stroški balast'!B4</f>
        <v>xxx</v>
      </c>
      <c r="C4" s="137"/>
      <c r="D4" s="136" t="str">
        <f>'Življenski stroški balast'!D4</f>
        <v>xxx</v>
      </c>
      <c r="E4" s="137"/>
      <c r="F4" s="136" t="str">
        <f>'Življenski stroški balast'!F4</f>
        <v>xxx</v>
      </c>
      <c r="G4" s="137"/>
      <c r="H4" s="136" t="str">
        <f>'Življenski stroški balast'!H4</f>
        <v>xxx</v>
      </c>
      <c r="I4" s="137"/>
      <c r="J4" s="136" t="str">
        <f>'Življenski stroški balast'!J4</f>
        <v>xxx</v>
      </c>
      <c r="K4" s="137"/>
      <c r="L4" s="136" t="str">
        <f>'Življenski stroški balast'!L4</f>
        <v>xxx</v>
      </c>
      <c r="M4" s="139"/>
    </row>
    <row r="5" spans="1:13" ht="24" customHeight="1" thickBot="1">
      <c r="A5" s="102" t="s">
        <v>54</v>
      </c>
      <c r="B5" s="1"/>
      <c r="C5" s="103"/>
      <c r="D5" s="1"/>
      <c r="E5" s="103"/>
      <c r="F5" s="1"/>
      <c r="G5" s="103"/>
      <c r="H5" s="1"/>
      <c r="I5" s="104"/>
      <c r="J5" s="1"/>
      <c r="K5" s="104"/>
      <c r="L5" s="1"/>
      <c r="M5" s="104"/>
    </row>
    <row r="6" spans="1:13" ht="14.25" thickBot="1">
      <c r="A6" s="64" t="s">
        <v>55</v>
      </c>
      <c r="B6" s="105">
        <v>1</v>
      </c>
      <c r="C6" s="24" t="s">
        <v>2</v>
      </c>
      <c r="D6" s="105">
        <v>1</v>
      </c>
      <c r="E6" s="24" t="s">
        <v>2</v>
      </c>
      <c r="F6" s="105">
        <v>0</v>
      </c>
      <c r="G6" s="24" t="s">
        <v>2</v>
      </c>
      <c r="H6" s="105">
        <v>0</v>
      </c>
      <c r="I6" s="79" t="s">
        <v>2</v>
      </c>
      <c r="J6" s="105">
        <v>0</v>
      </c>
      <c r="K6" s="79" t="s">
        <v>2</v>
      </c>
      <c r="L6" s="105">
        <v>0</v>
      </c>
      <c r="M6" s="79" t="s">
        <v>2</v>
      </c>
    </row>
    <row r="7" spans="1:13" ht="14.25" thickBot="1">
      <c r="A7" s="43" t="s">
        <v>56</v>
      </c>
      <c r="B7" s="106">
        <v>0</v>
      </c>
      <c r="C7" s="14" t="s">
        <v>2</v>
      </c>
      <c r="D7" s="106">
        <v>0</v>
      </c>
      <c r="E7" s="14" t="s">
        <v>2</v>
      </c>
      <c r="F7" s="106">
        <v>0</v>
      </c>
      <c r="G7" s="14" t="s">
        <v>2</v>
      </c>
      <c r="H7" s="106">
        <v>0</v>
      </c>
      <c r="I7" s="79" t="s">
        <v>2</v>
      </c>
      <c r="J7" s="106">
        <v>0</v>
      </c>
      <c r="K7" s="79" t="s">
        <v>2</v>
      </c>
      <c r="L7" s="106">
        <v>0</v>
      </c>
      <c r="M7" s="79" t="s">
        <v>2</v>
      </c>
    </row>
    <row r="8" spans="1:13" ht="14.25" thickBot="1">
      <c r="A8" s="43" t="s">
        <v>57</v>
      </c>
      <c r="B8" s="106">
        <v>0</v>
      </c>
      <c r="C8" s="14" t="s">
        <v>2</v>
      </c>
      <c r="D8" s="106">
        <v>0</v>
      </c>
      <c r="E8" s="14" t="s">
        <v>2</v>
      </c>
      <c r="F8" s="106">
        <v>0</v>
      </c>
      <c r="G8" s="14" t="s">
        <v>2</v>
      </c>
      <c r="H8" s="106">
        <v>0</v>
      </c>
      <c r="I8" s="79" t="s">
        <v>2</v>
      </c>
      <c r="J8" s="106">
        <v>0</v>
      </c>
      <c r="K8" s="79" t="s">
        <v>2</v>
      </c>
      <c r="L8" s="106">
        <v>0</v>
      </c>
      <c r="M8" s="79" t="s">
        <v>2</v>
      </c>
    </row>
    <row r="9" spans="1:13" ht="14.25" thickBot="1">
      <c r="A9" s="43" t="s">
        <v>58</v>
      </c>
      <c r="B9" s="106">
        <v>0</v>
      </c>
      <c r="C9" s="14" t="s">
        <v>2</v>
      </c>
      <c r="D9" s="106">
        <v>0</v>
      </c>
      <c r="E9" s="14" t="s">
        <v>2</v>
      </c>
      <c r="F9" s="106">
        <v>0</v>
      </c>
      <c r="G9" s="14" t="s">
        <v>2</v>
      </c>
      <c r="H9" s="106">
        <v>0</v>
      </c>
      <c r="I9" s="79" t="s">
        <v>2</v>
      </c>
      <c r="J9" s="106">
        <v>0</v>
      </c>
      <c r="K9" s="79" t="s">
        <v>2</v>
      </c>
      <c r="L9" s="106">
        <v>0</v>
      </c>
      <c r="M9" s="79" t="s">
        <v>2</v>
      </c>
    </row>
    <row r="10" spans="1:13" s="26" customFormat="1" ht="17.25" customHeight="1" thickBot="1">
      <c r="A10" s="107" t="s">
        <v>57</v>
      </c>
      <c r="B10" s="108">
        <f>IF(B6=1,SUM(B7:B9),"izločeno")</f>
        <v>0</v>
      </c>
      <c r="C10" s="109" t="s">
        <v>2</v>
      </c>
      <c r="D10" s="108">
        <f>IF(D6=1,SUM(D7:D9),"izločeno")</f>
        <v>0</v>
      </c>
      <c r="E10" s="109" t="s">
        <v>2</v>
      </c>
      <c r="F10" s="108" t="str">
        <f>IF(F6=1,SUM(F7:F9),"izločeno")</f>
        <v>izločeno</v>
      </c>
      <c r="G10" s="109" t="s">
        <v>2</v>
      </c>
      <c r="H10" s="108" t="str">
        <f>IF(H6=1,SUM(H7:H9),"izločeno")</f>
        <v>izločeno</v>
      </c>
      <c r="I10" s="110" t="s">
        <v>2</v>
      </c>
      <c r="J10" s="108" t="str">
        <f>IF(J6=1,SUM(J7:J9),"izločeno")</f>
        <v>izločeno</v>
      </c>
      <c r="K10" s="110" t="s">
        <v>2</v>
      </c>
      <c r="L10" s="108" t="str">
        <f>IF(L6=1,SUM(L7:L9),"izločeno")</f>
        <v>izločeno</v>
      </c>
      <c r="M10" s="110" t="s">
        <v>2</v>
      </c>
    </row>
    <row r="11" spans="1:13" ht="17.25" customHeight="1" thickBot="1">
      <c r="A11" s="122" t="s">
        <v>59</v>
      </c>
      <c r="B11" s="106">
        <v>0</v>
      </c>
      <c r="C11" s="14" t="s">
        <v>2</v>
      </c>
      <c r="D11" s="106">
        <v>0</v>
      </c>
      <c r="E11" s="14" t="s">
        <v>2</v>
      </c>
      <c r="F11" s="106">
        <v>0</v>
      </c>
      <c r="G11" s="14" t="s">
        <v>2</v>
      </c>
      <c r="H11" s="106">
        <v>0</v>
      </c>
      <c r="I11" s="79" t="s">
        <v>2</v>
      </c>
      <c r="J11" s="106">
        <v>0</v>
      </c>
      <c r="K11" s="79" t="s">
        <v>2</v>
      </c>
      <c r="L11" s="106">
        <v>0</v>
      </c>
      <c r="M11" s="79" t="s">
        <v>2</v>
      </c>
    </row>
    <row r="12" spans="1:13" ht="17.25" customHeight="1" thickBot="1">
      <c r="A12" s="45" t="s">
        <v>60</v>
      </c>
      <c r="B12" s="106">
        <v>30</v>
      </c>
      <c r="C12" s="111" t="s">
        <v>8</v>
      </c>
      <c r="D12" s="112">
        <f>$B$12</f>
        <v>30</v>
      </c>
      <c r="E12" s="111" t="s">
        <v>8</v>
      </c>
      <c r="F12" s="112">
        <f>$B$12</f>
        <v>30</v>
      </c>
      <c r="G12" s="111" t="s">
        <v>8</v>
      </c>
      <c r="H12" s="112">
        <f>$B$12</f>
        <v>30</v>
      </c>
      <c r="I12" s="111" t="s">
        <v>8</v>
      </c>
      <c r="J12" s="112">
        <f>$B$12</f>
        <v>30</v>
      </c>
      <c r="K12" s="111" t="s">
        <v>8</v>
      </c>
      <c r="L12" s="112">
        <f>$B$12</f>
        <v>30</v>
      </c>
      <c r="M12" s="111" t="s">
        <v>8</v>
      </c>
    </row>
    <row r="13" spans="1:13" ht="17.25" customHeight="1" thickBot="1">
      <c r="A13" s="45" t="s">
        <v>61</v>
      </c>
      <c r="B13" s="116">
        <v>0</v>
      </c>
      <c r="C13" s="111" t="s">
        <v>8</v>
      </c>
      <c r="D13" s="112">
        <f>$B$13</f>
        <v>0</v>
      </c>
      <c r="E13" s="111" t="s">
        <v>8</v>
      </c>
      <c r="F13" s="112">
        <f>$B$13</f>
        <v>0</v>
      </c>
      <c r="G13" s="111" t="s">
        <v>8</v>
      </c>
      <c r="H13" s="112">
        <f>$B$13</f>
        <v>0</v>
      </c>
      <c r="I13" s="111" t="s">
        <v>8</v>
      </c>
      <c r="J13" s="112">
        <f>$B$13</f>
        <v>0</v>
      </c>
      <c r="K13" s="111" t="s">
        <v>8</v>
      </c>
      <c r="L13" s="112">
        <f>$B$13</f>
        <v>0</v>
      </c>
      <c r="M13" s="75" t="s">
        <v>8</v>
      </c>
    </row>
    <row r="14" spans="1:13" ht="17.25" customHeight="1" thickBot="1">
      <c r="A14" s="107" t="s">
        <v>62</v>
      </c>
      <c r="B14" s="12">
        <f>IF(B6=1,B10*B12/100+B11*(1-B12/100),"izločeno")</f>
        <v>0</v>
      </c>
      <c r="C14" s="111"/>
      <c r="D14" s="12">
        <f>IF(D6=1,D10*D12/100+D11*(1-D12/100),"izločeno")</f>
        <v>0</v>
      </c>
      <c r="E14" s="111"/>
      <c r="F14" s="12" t="str">
        <f>IF(F6=1,F10*F12/100+F11*(1-F12/100),"izločeno")</f>
        <v>izločeno</v>
      </c>
      <c r="G14" s="111"/>
      <c r="H14" s="12" t="str">
        <f>IF(H6=1,H10*H12/100+H11*(1-H12/100),"izločeno")</f>
        <v>izločeno</v>
      </c>
      <c r="I14" s="74"/>
      <c r="J14" s="12" t="str">
        <f>IF(J6=1,J10*J12/100+J11*(1-J12/100),"izločeno")</f>
        <v>izločeno</v>
      </c>
      <c r="K14" s="74"/>
      <c r="L14" s="12" t="str">
        <f>IF(L6=1,L10*L12/100+L11*(1-L12/100),"izločeno")</f>
        <v>izločeno</v>
      </c>
      <c r="M14" s="74"/>
    </row>
    <row r="15" spans="1:13" ht="24.75" customHeight="1" thickBot="1">
      <c r="A15" s="123" t="s">
        <v>63</v>
      </c>
      <c r="B15" s="113" t="e">
        <f>'Življenski stroški balast'!B36</f>
        <v>#DIV/0!</v>
      </c>
      <c r="C15" s="80" t="s">
        <v>4</v>
      </c>
      <c r="D15" s="113" t="e">
        <f>'Življenski stroški balast'!D36</f>
        <v>#DIV/0!</v>
      </c>
      <c r="E15" s="80" t="s">
        <v>4</v>
      </c>
      <c r="F15" s="113" t="e">
        <f>'Življenski stroški balast'!F36</f>
        <v>#DIV/0!</v>
      </c>
      <c r="G15" s="80" t="s">
        <v>4</v>
      </c>
      <c r="H15" s="113" t="e">
        <f>'Življenski stroški balast'!H36</f>
        <v>#DIV/0!</v>
      </c>
      <c r="I15" s="81" t="s">
        <v>4</v>
      </c>
      <c r="J15" s="113" t="e">
        <f>'Življenski stroški balast'!J36</f>
        <v>#DIV/0!</v>
      </c>
      <c r="K15" s="81" t="s">
        <v>4</v>
      </c>
      <c r="L15" s="113" t="e">
        <f>'Življenski stroški balast'!L36</f>
        <v>#DIV/0!</v>
      </c>
      <c r="M15" s="81" t="s">
        <v>4</v>
      </c>
    </row>
    <row r="16" spans="1:13" ht="17.25" customHeight="1" thickBot="1">
      <c r="A16" s="45" t="s">
        <v>64</v>
      </c>
      <c r="B16" s="12">
        <f>IF((B12+B13)&gt;45,"check share",100-B12-B13)</f>
        <v>70</v>
      </c>
      <c r="C16" s="111" t="s">
        <v>8</v>
      </c>
      <c r="D16" s="112">
        <f>$B$16</f>
        <v>70</v>
      </c>
      <c r="E16" s="111" t="s">
        <v>8</v>
      </c>
      <c r="F16" s="112">
        <f>$B$16</f>
        <v>70</v>
      </c>
      <c r="G16" s="111" t="s">
        <v>8</v>
      </c>
      <c r="H16" s="112">
        <f>$B$16</f>
        <v>70</v>
      </c>
      <c r="I16" s="111" t="s">
        <v>8</v>
      </c>
      <c r="J16" s="112">
        <f>$B$16</f>
        <v>70</v>
      </c>
      <c r="K16" s="111" t="s">
        <v>8</v>
      </c>
      <c r="L16" s="112">
        <f>$B$16</f>
        <v>70</v>
      </c>
      <c r="M16" s="75" t="s">
        <v>8</v>
      </c>
    </row>
    <row r="17" spans="1:13" ht="14.25" thickBot="1">
      <c r="A17" s="114" t="s">
        <v>65</v>
      </c>
      <c r="B17" s="115" t="e">
        <f>IF(B6=0,"-",IF(B15&lt;&gt;"-",B10/B15,"check LLC"))</f>
        <v>#DIV/0!</v>
      </c>
      <c r="C17" s="82"/>
      <c r="D17" s="115" t="e">
        <f>IF(D6=0,"-",IF(D15&lt;&gt;"-",D10/D15,"check LLC"))</f>
        <v>#DIV/0!</v>
      </c>
      <c r="E17" s="82"/>
      <c r="F17" s="115" t="str">
        <f>IF(F6=0,"-",IF(F15&lt;&gt;"-",F10/F15,"check LLC"))</f>
        <v>-</v>
      </c>
      <c r="G17" s="82"/>
      <c r="H17" s="115" t="str">
        <f>IF(H6=0,"-",IF(H15&lt;&gt;"-",H10/H15,"check LLC"))</f>
        <v>-</v>
      </c>
      <c r="I17" s="83"/>
      <c r="J17" s="115" t="str">
        <f>IF(J6=0,"-",IF(J15&lt;&gt;"-",J10/J15,"check LLC"))</f>
        <v>-</v>
      </c>
      <c r="K17" s="83"/>
      <c r="L17" s="115" t="str">
        <f>IF(L6=0,"-",IF(L15&lt;&gt;"-",L10/L15,"check LLC"))</f>
        <v>-</v>
      </c>
      <c r="M17" s="83"/>
    </row>
    <row r="18" spans="1:13" s="26" customFormat="1" ht="14.25" thickBot="1">
      <c r="A18" s="38" t="s">
        <v>72</v>
      </c>
      <c r="B18" s="84" t="e">
        <f>IF(B6=0,"izločeno",IF(B15&lt;&gt;"-",RANK(B17,$B$17:$L$17,0),"-"))</f>
        <v>#DIV/0!</v>
      </c>
      <c r="C18" s="84"/>
      <c r="D18" s="84" t="e">
        <f>IF(D6=0,"izločeno",IF(D15&lt;&gt;"-",RANK(D17,$B$17:$L$17,0),"-"))</f>
        <v>#DIV/0!</v>
      </c>
      <c r="E18" s="84"/>
      <c r="F18" s="84" t="str">
        <f>IF(F6=0,"izločeno",IF(F15&lt;&gt;"-",RANK(F17,$B$17:$L$17,0),"-"))</f>
        <v>izločeno</v>
      </c>
      <c r="G18" s="84"/>
      <c r="H18" s="84" t="str">
        <f>IF(H6=0,"izločeno",IF(H15&lt;&gt;"-",RANK(H17,$B$17:$L$17,0),"-"))</f>
        <v>izločeno</v>
      </c>
      <c r="I18" s="85"/>
      <c r="J18" s="84" t="str">
        <f>IF(J6=0,"izločeno",IF(J15&lt;&gt;"-",RANK(J17,$B$17:$L$17,0),"-"))</f>
        <v>izločeno</v>
      </c>
      <c r="K18" s="85"/>
      <c r="L18" s="84" t="str">
        <f>IF(L6=0,"izločeno",IF(L15&lt;&gt;"-",RANK(L17,$B$17:$L$17,0),"-"))</f>
        <v>izločeno</v>
      </c>
      <c r="M18" s="85"/>
    </row>
    <row r="20" spans="1:13" ht="13.5">
      <c r="A20" s="124" t="s">
        <v>52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3.5">
      <c r="A21" s="133" t="s">
        <v>73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ht="13.5">
      <c r="A22" s="133" t="s">
        <v>66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ht="13.5">
      <c r="A23" s="133" t="s">
        <v>67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ht="13.5">
      <c r="A24" s="132" t="s">
        <v>68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13.5">
      <c r="A25" s="131" t="s">
        <v>69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3.5">
      <c r="A26" s="132" t="s">
        <v>74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</sheetData>
  <mergeCells count="24">
    <mergeCell ref="F2:G2"/>
    <mergeCell ref="H2:I2"/>
    <mergeCell ref="B3:C3"/>
    <mergeCell ref="B2:C2"/>
    <mergeCell ref="D2:E2"/>
    <mergeCell ref="F3:G3"/>
    <mergeCell ref="F4:G4"/>
    <mergeCell ref="H3:I3"/>
    <mergeCell ref="H4:I4"/>
    <mergeCell ref="B4:C4"/>
    <mergeCell ref="D3:E3"/>
    <mergeCell ref="D4:E4"/>
    <mergeCell ref="J2:K2"/>
    <mergeCell ref="J3:K3"/>
    <mergeCell ref="J4:K4"/>
    <mergeCell ref="L2:M2"/>
    <mergeCell ref="L3:M3"/>
    <mergeCell ref="L4:M4"/>
    <mergeCell ref="A25:M25"/>
    <mergeCell ref="A26:M26"/>
    <mergeCell ref="A21:M21"/>
    <mergeCell ref="A22:M22"/>
    <mergeCell ref="A23:M23"/>
    <mergeCell ref="A24:M24"/>
  </mergeCells>
  <printOptions horizontalCentered="1" verticalCentered="1"/>
  <pageMargins left="0.3937007874015748" right="0.3937007874015748" top="0.5905511811023623" bottom="0.7874015748031497" header="0.1968503937007874" footer="0.1968503937007874"/>
  <pageSetup fitToHeight="1" fitToWidth="1" horizontalDpi="600" verticalDpi="600" orientation="landscape" paperSize="9" scale="86" r:id="rId1"/>
  <headerFooter alignWithMargins="0">
    <oddHeader>&amp;C&amp;12Calculation Tool Best Economic Offer
- Ballasts -</oddHeader>
    <oddFooter>&amp;C&amp;12European Project GreenLabelsPurchase - making a greener procurement with energy labels,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Miha Tomšič</cp:lastModifiedBy>
  <cp:lastPrinted>2007-03-12T08:02:09Z</cp:lastPrinted>
  <dcterms:created xsi:type="dcterms:W3CDTF">2003-10-06T09:51:09Z</dcterms:created>
  <dcterms:modified xsi:type="dcterms:W3CDTF">2008-02-27T15:40:45Z</dcterms:modified>
  <cp:category/>
  <cp:version/>
  <cp:contentType/>
  <cp:contentStatus/>
</cp:coreProperties>
</file>