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4940" windowHeight="8640" activeTab="0"/>
  </bookViews>
  <sheets>
    <sheet name="LCC, Hladilniki in zamrzovalnik" sheetId="1" r:id="rId1"/>
    <sheet name="Ekonomsko najugodnejša ponudb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<sst xmlns="http://schemas.openxmlformats.org/spreadsheetml/2006/main" count="365" uniqueCount="98">
  <si>
    <t>y</t>
  </si>
  <si>
    <t>n</t>
  </si>
  <si>
    <t>€</t>
  </si>
  <si>
    <t>years</t>
  </si>
  <si>
    <t>Manufacturer</t>
  </si>
  <si>
    <t>kWh/year</t>
  </si>
  <si>
    <t>€/year</t>
  </si>
  <si>
    <t>€/kWh</t>
  </si>
  <si>
    <t>€/n/year</t>
  </si>
  <si>
    <t>h/appl./year</t>
  </si>
  <si>
    <t>€/appl./year</t>
  </si>
  <si>
    <t>%</t>
  </si>
  <si>
    <t>Standard</t>
  </si>
  <si>
    <t>Example</t>
  </si>
  <si>
    <t>€/appl.</t>
  </si>
  <si>
    <t>Evaluation performance sheet</t>
  </si>
  <si>
    <t>l</t>
  </si>
  <si>
    <t>€/l/year</t>
  </si>
  <si>
    <t>Proizvajalec</t>
  </si>
  <si>
    <t>Tip/model hladilnika/zamrzovalnika</t>
  </si>
  <si>
    <t>Tehnični detajli in podatki</t>
  </si>
  <si>
    <t>Število naročenih naprav [število]</t>
  </si>
  <si>
    <t>Standardna velikost hladilnega dela [l]</t>
  </si>
  <si>
    <t>Standardna velikost zamrzovalnika [l]</t>
  </si>
  <si>
    <t>Poraba energije (na podlagi rezultatov standardnega testa) [kWh/leto]</t>
  </si>
  <si>
    <t>Življenjska doba aparata, za LCC analizo [let]</t>
  </si>
  <si>
    <t xml:space="preserve">Diskontna stopnja za LCC oceno [%] </t>
  </si>
  <si>
    <t>Nabavna cena (glede na ponudbo)</t>
  </si>
  <si>
    <t>Nabavna cena aparata [Euro/aparat]</t>
  </si>
  <si>
    <t>Cena vgradnje z materialom za aparat  [Euro/aparat]</t>
  </si>
  <si>
    <t>Stroški dostave [Euro/aparat]</t>
  </si>
  <si>
    <t>Pristojbina v skladu z WEEE direktivo [€/napravo]</t>
  </si>
  <si>
    <t>Skupni nabavni stroški na aparat [Euro/aparat]</t>
  </si>
  <si>
    <t>Skupni stroški vseh aparatov [Euro]</t>
  </si>
  <si>
    <t>Stroški vzdrževanja aparata na leto</t>
  </si>
  <si>
    <t>Urna postavka za vzdrževanje in servisiranje [Euro/uro]</t>
  </si>
  <si>
    <t>Število delovnih ur za vzdrževanje in popravilo na aparat letno[ur/aparat/leto]</t>
  </si>
  <si>
    <t>Stroški standardnega letnega vzdrževanja in servisiranja na aparat [Euro/appl.]</t>
  </si>
  <si>
    <t>Skupni stroški vzdrževanja aparata na leto</t>
  </si>
  <si>
    <t>Stroški porabe energije aparat(a) na leto</t>
  </si>
  <si>
    <t>Cena električne energije [Euro/kWh]</t>
  </si>
  <si>
    <t>Poraba energije aparata na leto [KWh/leto]</t>
  </si>
  <si>
    <t>Skupni stroški porabe energije aparata na leto [Euro/leto]</t>
  </si>
  <si>
    <t>Skupni stroški delovanja v letu</t>
  </si>
  <si>
    <t>Skupni stroški delovanja aparata letno [Euro/leto]</t>
  </si>
  <si>
    <t>Skupni stroški delovanja za vse aparate na leto [Euro/leto]</t>
  </si>
  <si>
    <t>Skupni stroški delovanja za 1l prostornine [Euro/l/leto]</t>
  </si>
  <si>
    <t>LCC v ekonomskem obdobju</t>
  </si>
  <si>
    <t>Celotni stroški naprave [Euro]</t>
  </si>
  <si>
    <t>Celotni stroški na 1 l standardne kapacitete [Euro/l]</t>
  </si>
  <si>
    <t>Skupni stroški za vse naprave [Euro]</t>
  </si>
  <si>
    <t>Ponudba 1</t>
  </si>
  <si>
    <t>Ponudba 2</t>
  </si>
  <si>
    <t>Ponudba 3</t>
  </si>
  <si>
    <t>Ponudba 4</t>
  </si>
  <si>
    <t>Ponudba 5</t>
  </si>
  <si>
    <t>Ponudba 6</t>
  </si>
  <si>
    <t>x</t>
  </si>
  <si>
    <t>št.</t>
  </si>
  <si>
    <t>kWh/leto</t>
  </si>
  <si>
    <t>let</t>
  </si>
  <si>
    <t>€/aparat</t>
  </si>
  <si>
    <t>ur/aparat/leto</t>
  </si>
  <si>
    <t>€/aparat/leto</t>
  </si>
  <si>
    <t>€/leto</t>
  </si>
  <si>
    <t>€/št./leto</t>
  </si>
  <si>
    <t>€/l/leto</t>
  </si>
  <si>
    <t>leta</t>
  </si>
  <si>
    <t>Opombe:</t>
  </si>
  <si>
    <t>1. Tehnični podatki za posamezne naprave se vstavijo v sive celice, povzeti morajo biti po ustrezni tehnični dokumentaciji.</t>
  </si>
  <si>
    <t>2. Tabela je veljavna za ekonomski izračun hladilnika, zamrzovalnika in kombinacij.</t>
  </si>
  <si>
    <t>3. Podatki kot npr. stroški energije ali pričakovana življenjska doba se lahko razlikujejo od danih vrednosti in se lahko popravijo.</t>
  </si>
  <si>
    <t>5. Podati je treba ime proizvajalca.</t>
  </si>
  <si>
    <t>Skladnost z minimalnimi kriteriji [ne=0, da=1] 
Skladnost z minimalnimi kriteriji, ciljni kriteriji niso zahtevani = 2</t>
  </si>
  <si>
    <t>Skupno število točk za kriterij energetske učinkovitosti  (max 50)</t>
  </si>
  <si>
    <t>Skupno število točk za kriterij trajnosti (max 20)</t>
  </si>
  <si>
    <t>Skupno število točk za kriterij hrupa (max 10)</t>
  </si>
  <si>
    <t>Skupno število točk za ekološki kriterij (max 20)</t>
  </si>
  <si>
    <t>Skupno število točk za ekološke performance (max 100)</t>
  </si>
  <si>
    <t>Skupno število točk - druge performance oz. značilnosti (max 100)</t>
  </si>
  <si>
    <t>Utežni delež okoljskih kriterijev</t>
  </si>
  <si>
    <t>Utežni delež drugih performanc/lastnosti</t>
  </si>
  <si>
    <t>Skupno št. Točk za performance/lastnosti</t>
  </si>
  <si>
    <t>Dejanska življenska doba za LCC oceno</t>
  </si>
  <si>
    <t>Dejanska diskontna stopnja za LCC oceno</t>
  </si>
  <si>
    <t>LCC z diskontno stopnjo v dejanski življenski dobi</t>
  </si>
  <si>
    <t>Doba garancijskega servisiranje brez dodatnih stroškov (leta)</t>
  </si>
  <si>
    <t>LCC v dejanski življenski dobi, upoštevajoč diskontno stopnjo ter dobo garancijskega servisiranja (Euro)</t>
  </si>
  <si>
    <t>Uteženi delež za LCC (življenjske stroške)</t>
  </si>
  <si>
    <t>Ekonomska presoja (performance/LCC)</t>
  </si>
  <si>
    <t xml:space="preserve">1. Tabela je veljavna za ugotovitev najboljše ekonomske ponudbe z upoštevanjem življenskih stroškov (LCC), izračunanih v obrazcu "LCC, Hladilniki in zamrzovalniki" </t>
  </si>
  <si>
    <t xml:space="preserve">    ter z upoštevanjem delovanja naprave, določenim v tehničnem opisu</t>
  </si>
  <si>
    <t>2. Vsaka ponudba mora ustrezati minimalnim kriterijem tehničnega opisa (da=1) , če je tako zahtevano. Vsaka ponudba, ki ne ustreza, se avtomatsko zavrne (ne=0)</t>
  </si>
  <si>
    <t xml:space="preserve">    Če ponudba ustreza minimalnim kriterijem, ciljni kriteriji pa niso postavljeni, se vrednost nastavi = 2</t>
  </si>
  <si>
    <t xml:space="preserve">     Ko je enkrat nastavljena, se ne sme popravljati na posameznih mestih</t>
  </si>
  <si>
    <t>4. Vrednost delovanja za vsako ponudbo se lahko vstavi v sive celice. Bele celice se računajo avtomatsko in se jih ne sme prepisati.</t>
  </si>
  <si>
    <t>3. V stolpcu Ponudba 1 je nastavljena standardna vrednost za energijsko/ekološko/trajnostno delovanje, ki je avtomatsko privzeta v stolpcih ostalih ponudb.</t>
  </si>
  <si>
    <t>4. LCC - stroški v življenjski dobi = nabavni stroški + (NSV*letni stroški delovanja) v življenjski dobi naprave, NSV = neto sedanja vrednost</t>
  </si>
</sst>
</file>

<file path=xl/styles.xml><?xml version="1.0" encoding="utf-8"?>
<styleSheet xmlns="http://schemas.openxmlformats.org/spreadsheetml/2006/main">
  <numFmts count="52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#,##0.00000"/>
    <numFmt numFmtId="198" formatCode="#,##0.0"/>
    <numFmt numFmtId="199" formatCode="#,##0.00_ ;[Red]\-#,##0.00\ "/>
    <numFmt numFmtId="200" formatCode="0.000"/>
    <numFmt numFmtId="201" formatCode="#,##0.000"/>
    <numFmt numFmtId="202" formatCode="#,##0.0000"/>
    <numFmt numFmtId="203" formatCode="0.0000"/>
    <numFmt numFmtId="204" formatCode="&quot;Tak&quot;;&quot;Tak&quot;;&quot;Nie&quot;"/>
    <numFmt numFmtId="205" formatCode="&quot;Prawda&quot;;&quot;Prawda&quot;;&quot;Fałsz&quot;"/>
    <numFmt numFmtId="206" formatCode="&quot;Włączone&quot;;&quot;Włączone&quot;;&quot;Wyłączone&quot;"/>
    <numFmt numFmtId="207" formatCode="[$€-2]\ #,##0.00_);[Red]\([$€-2]\ #,##0.00\)"/>
  </numFmts>
  <fonts count="18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color indexed="23"/>
      <name val="Arial"/>
      <family val="2"/>
    </font>
    <font>
      <sz val="10"/>
      <color indexed="23"/>
      <name val="Arial Narrow"/>
      <family val="2"/>
    </font>
    <font>
      <b/>
      <i/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10"/>
      <color indexed="23"/>
      <name val="Arial Narrow"/>
      <family val="2"/>
    </font>
    <font>
      <b/>
      <sz val="8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8" fillId="2" borderId="1" xfId="0" applyFont="1" applyFill="1" applyBorder="1" applyAlignment="1" applyProtection="1">
      <alignment horizontal="center"/>
      <protection hidden="1"/>
    </xf>
    <xf numFmtId="0" fontId="6" fillId="3" borderId="2" xfId="0" applyFont="1" applyFill="1" applyBorder="1" applyAlignment="1" applyProtection="1">
      <alignment horizontal="right"/>
      <protection hidden="1"/>
    </xf>
    <xf numFmtId="3" fontId="0" fillId="0" borderId="3" xfId="0" applyNumberFormat="1" applyFont="1" applyFill="1" applyBorder="1" applyAlignment="1" applyProtection="1">
      <alignment horizontal="right"/>
      <protection hidden="1"/>
    </xf>
    <xf numFmtId="4" fontId="0" fillId="0" borderId="3" xfId="0" applyNumberFormat="1" applyFont="1" applyFill="1" applyBorder="1" applyAlignment="1" applyProtection="1">
      <alignment horizontal="right"/>
      <protection hidden="1"/>
    </xf>
    <xf numFmtId="196" fontId="0" fillId="0" borderId="4" xfId="0" applyNumberFormat="1" applyFont="1" applyFill="1" applyBorder="1" applyAlignment="1" applyProtection="1">
      <alignment/>
      <protection hidden="1"/>
    </xf>
    <xf numFmtId="196" fontId="6" fillId="0" borderId="5" xfId="0" applyNumberFormat="1" applyFont="1" applyFill="1" applyBorder="1" applyAlignment="1" applyProtection="1">
      <alignment horizontal="center"/>
      <protection hidden="1"/>
    </xf>
    <xf numFmtId="0" fontId="6" fillId="3" borderId="6" xfId="0" applyFont="1" applyFill="1" applyBorder="1" applyAlignment="1" applyProtection="1">
      <alignment horizontal="right"/>
      <protection hidden="1"/>
    </xf>
    <xf numFmtId="0" fontId="7" fillId="3" borderId="6" xfId="0" applyFont="1" applyFill="1" applyBorder="1" applyAlignment="1" applyProtection="1">
      <alignment horizontal="right" wrapText="1"/>
      <protection hidden="1"/>
    </xf>
    <xf numFmtId="196" fontId="0" fillId="0" borderId="7" xfId="0" applyNumberFormat="1" applyFont="1" applyFill="1" applyBorder="1" applyAlignment="1" applyProtection="1">
      <alignment/>
      <protection hidden="1"/>
    </xf>
    <xf numFmtId="0" fontId="6" fillId="3" borderId="2" xfId="0" applyFont="1" applyFill="1" applyBorder="1" applyAlignment="1" applyProtection="1">
      <alignment horizontal="right" wrapText="1"/>
      <protection hidden="1"/>
    </xf>
    <xf numFmtId="2" fontId="0" fillId="0" borderId="3" xfId="0" applyNumberFormat="1" applyFont="1" applyFill="1" applyBorder="1" applyAlignment="1" applyProtection="1">
      <alignment horizontal="right"/>
      <protection hidden="1"/>
    </xf>
    <xf numFmtId="198" fontId="0" fillId="0" borderId="8" xfId="0" applyNumberFormat="1" applyFont="1" applyFill="1" applyBorder="1" applyAlignment="1" applyProtection="1">
      <alignment/>
      <protection hidden="1"/>
    </xf>
    <xf numFmtId="3" fontId="6" fillId="0" borderId="9" xfId="0" applyNumberFormat="1" applyFont="1" applyFill="1" applyBorder="1" applyAlignment="1" applyProtection="1">
      <alignment horizontal="center"/>
      <protection hidden="1"/>
    </xf>
    <xf numFmtId="4" fontId="3" fillId="0" borderId="3" xfId="0" applyNumberFormat="1" applyFont="1" applyFill="1" applyBorder="1" applyAlignment="1" applyProtection="1">
      <alignment horizontal="right"/>
      <protection hidden="1"/>
    </xf>
    <xf numFmtId="0" fontId="6" fillId="3" borderId="10" xfId="0" applyFont="1" applyFill="1" applyBorder="1" applyAlignment="1" applyProtection="1">
      <alignment horizontal="right"/>
      <protection hidden="1"/>
    </xf>
    <xf numFmtId="2" fontId="3" fillId="0" borderId="11" xfId="0" applyNumberFormat="1" applyFont="1" applyFill="1" applyBorder="1" applyAlignment="1" applyProtection="1">
      <alignment horizontal="right"/>
      <protection hidden="1"/>
    </xf>
    <xf numFmtId="3" fontId="0" fillId="4" borderId="3" xfId="0" applyNumberFormat="1" applyFont="1" applyFill="1" applyBorder="1" applyAlignment="1" applyProtection="1">
      <alignment/>
      <protection locked="0"/>
    </xf>
    <xf numFmtId="2" fontId="0" fillId="4" borderId="11" xfId="0" applyNumberFormat="1" applyFont="1" applyFill="1" applyBorder="1" applyAlignment="1" applyProtection="1">
      <alignment/>
      <protection locked="0"/>
    </xf>
    <xf numFmtId="2" fontId="0" fillId="4" borderId="3" xfId="0" applyNumberFormat="1" applyFont="1" applyFill="1" applyBorder="1" applyAlignment="1" applyProtection="1">
      <alignment/>
      <protection locked="0"/>
    </xf>
    <xf numFmtId="3" fontId="6" fillId="0" borderId="12" xfId="0" applyNumberFormat="1" applyFont="1" applyFill="1" applyBorder="1" applyAlignment="1" applyProtection="1">
      <alignment horizontal="left"/>
      <protection hidden="1"/>
    </xf>
    <xf numFmtId="3" fontId="6" fillId="0" borderId="13" xfId="0" applyNumberFormat="1" applyFont="1" applyFill="1" applyBorder="1" applyAlignment="1" applyProtection="1">
      <alignment horizontal="left"/>
      <protection hidden="1"/>
    </xf>
    <xf numFmtId="3" fontId="7" fillId="0" borderId="13" xfId="0" applyNumberFormat="1" applyFont="1" applyFill="1" applyBorder="1" applyAlignment="1" applyProtection="1">
      <alignment horizontal="left"/>
      <protection hidden="1"/>
    </xf>
    <xf numFmtId="3" fontId="7" fillId="0" borderId="14" xfId="0" applyNumberFormat="1" applyFont="1" applyFill="1" applyBorder="1" applyAlignment="1" applyProtection="1">
      <alignment horizontal="left"/>
      <protection hidden="1"/>
    </xf>
    <xf numFmtId="3" fontId="6" fillId="0" borderId="14" xfId="0" applyNumberFormat="1" applyFont="1" applyFill="1" applyBorder="1" applyAlignment="1" applyProtection="1">
      <alignment horizontal="left"/>
      <protection hidden="1"/>
    </xf>
    <xf numFmtId="0" fontId="8" fillId="2" borderId="6" xfId="0" applyFont="1" applyFill="1" applyBorder="1" applyAlignment="1" applyProtection="1">
      <alignment horizontal="right"/>
      <protection hidden="1"/>
    </xf>
    <xf numFmtId="0" fontId="8" fillId="2" borderId="10" xfId="0" applyFont="1" applyFill="1" applyBorder="1" applyAlignment="1" applyProtection="1">
      <alignment horizontal="right"/>
      <protection hidden="1"/>
    </xf>
    <xf numFmtId="0" fontId="7" fillId="3" borderId="6" xfId="0" applyFont="1" applyFill="1" applyBorder="1" applyAlignment="1" applyProtection="1">
      <alignment horizontal="right"/>
      <protection hidden="1"/>
    </xf>
    <xf numFmtId="0" fontId="7" fillId="3" borderId="1" xfId="0" applyFont="1" applyFill="1" applyBorder="1" applyAlignment="1" applyProtection="1">
      <alignment horizontal="right"/>
      <protection hidden="1"/>
    </xf>
    <xf numFmtId="2" fontId="3" fillId="0" borderId="15" xfId="0" applyNumberFormat="1" applyFont="1" applyFill="1" applyBorder="1" applyAlignment="1" applyProtection="1">
      <alignment horizontal="right"/>
      <protection hidden="1"/>
    </xf>
    <xf numFmtId="3" fontId="9" fillId="0" borderId="3" xfId="0" applyNumberFormat="1" applyFont="1" applyFill="1" applyBorder="1" applyAlignment="1" applyProtection="1">
      <alignment horizontal="right"/>
      <protection hidden="1"/>
    </xf>
    <xf numFmtId="3" fontId="10" fillId="0" borderId="12" xfId="0" applyNumberFormat="1" applyFont="1" applyFill="1" applyBorder="1" applyAlignment="1" applyProtection="1">
      <alignment horizontal="left"/>
      <protection hidden="1"/>
    </xf>
    <xf numFmtId="4" fontId="9" fillId="0" borderId="3" xfId="0" applyNumberFormat="1" applyFont="1" applyFill="1" applyBorder="1" applyAlignment="1" applyProtection="1">
      <alignment horizontal="right"/>
      <protection hidden="1"/>
    </xf>
    <xf numFmtId="196" fontId="9" fillId="0" borderId="4" xfId="0" applyNumberFormat="1" applyFont="1" applyFill="1" applyBorder="1" applyAlignment="1" applyProtection="1">
      <alignment/>
      <protection hidden="1"/>
    </xf>
    <xf numFmtId="196" fontId="10" fillId="0" borderId="5" xfId="0" applyNumberFormat="1" applyFont="1" applyFill="1" applyBorder="1" applyAlignment="1" applyProtection="1">
      <alignment horizontal="center"/>
      <protection hidden="1"/>
    </xf>
    <xf numFmtId="2" fontId="9" fillId="4" borderId="11" xfId="0" applyNumberFormat="1" applyFont="1" applyFill="1" applyBorder="1" applyAlignment="1" applyProtection="1">
      <alignment/>
      <protection locked="0"/>
    </xf>
    <xf numFmtId="3" fontId="10" fillId="0" borderId="13" xfId="0" applyNumberFormat="1" applyFont="1" applyFill="1" applyBorder="1" applyAlignment="1" applyProtection="1">
      <alignment horizontal="left"/>
      <protection hidden="1"/>
    </xf>
    <xf numFmtId="2" fontId="12" fillId="0" borderId="11" xfId="0" applyNumberFormat="1" applyFont="1" applyFill="1" applyBorder="1" applyAlignment="1" applyProtection="1">
      <alignment horizontal="right"/>
      <protection hidden="1"/>
    </xf>
    <xf numFmtId="3" fontId="13" fillId="0" borderId="13" xfId="0" applyNumberFormat="1" applyFont="1" applyFill="1" applyBorder="1" applyAlignment="1" applyProtection="1">
      <alignment horizontal="left"/>
      <protection hidden="1"/>
    </xf>
    <xf numFmtId="2" fontId="9" fillId="0" borderId="3" xfId="0" applyNumberFormat="1" applyFont="1" applyFill="1" applyBorder="1" applyAlignment="1" applyProtection="1">
      <alignment horizontal="right"/>
      <protection hidden="1"/>
    </xf>
    <xf numFmtId="4" fontId="12" fillId="0" borderId="3" xfId="0" applyNumberFormat="1" applyFont="1" applyFill="1" applyBorder="1" applyAlignment="1" applyProtection="1">
      <alignment horizontal="right"/>
      <protection hidden="1"/>
    </xf>
    <xf numFmtId="4" fontId="9" fillId="0" borderId="15" xfId="0" applyNumberFormat="1" applyFont="1" applyFill="1" applyBorder="1" applyAlignment="1" applyProtection="1">
      <alignment horizontal="right"/>
      <protection hidden="1"/>
    </xf>
    <xf numFmtId="3" fontId="10" fillId="0" borderId="16" xfId="0" applyNumberFormat="1" applyFont="1" applyFill="1" applyBorder="1" applyAlignment="1" applyProtection="1">
      <alignment horizontal="left"/>
      <protection hidden="1"/>
    </xf>
    <xf numFmtId="3" fontId="10" fillId="0" borderId="9" xfId="0" applyNumberFormat="1" applyFont="1" applyFill="1" applyBorder="1" applyAlignment="1" applyProtection="1">
      <alignment horizontal="center"/>
      <protection hidden="1"/>
    </xf>
    <xf numFmtId="3" fontId="10" fillId="0" borderId="14" xfId="0" applyNumberFormat="1" applyFont="1" applyFill="1" applyBorder="1" applyAlignment="1" applyProtection="1">
      <alignment horizontal="left"/>
      <protection hidden="1"/>
    </xf>
    <xf numFmtId="3" fontId="13" fillId="0" borderId="14" xfId="0" applyNumberFormat="1" applyFont="1" applyFill="1" applyBorder="1" applyAlignment="1" applyProtection="1">
      <alignment horizontal="left"/>
      <protection hidden="1"/>
    </xf>
    <xf numFmtId="0" fontId="7" fillId="3" borderId="17" xfId="0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 vertical="center"/>
      <protection hidden="1"/>
    </xf>
    <xf numFmtId="0" fontId="5" fillId="0" borderId="18" xfId="0" applyFont="1" applyFill="1" applyBorder="1" applyAlignment="1" applyProtection="1">
      <alignment horizontal="center" vertical="center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1" fontId="0" fillId="4" borderId="21" xfId="0" applyNumberFormat="1" applyFont="1" applyFill="1" applyBorder="1" applyAlignment="1" applyProtection="1">
      <alignment horizontal="center" vertical="center"/>
      <protection locked="0"/>
    </xf>
    <xf numFmtId="1" fontId="6" fillId="0" borderId="22" xfId="0" applyNumberFormat="1" applyFont="1" applyFill="1" applyBorder="1" applyAlignment="1" applyProtection="1">
      <alignment horizontal="left" vertical="center"/>
      <protection hidden="1"/>
    </xf>
    <xf numFmtId="1" fontId="6" fillId="0" borderId="12" xfId="0" applyNumberFormat="1" applyFont="1" applyFill="1" applyBorder="1" applyAlignment="1" applyProtection="1">
      <alignment horizontal="center" vertical="center"/>
      <protection hidden="1"/>
    </xf>
    <xf numFmtId="1" fontId="6" fillId="0" borderId="13" xfId="0" applyNumberFormat="1" applyFont="1" applyFill="1" applyBorder="1" applyAlignment="1" applyProtection="1">
      <alignment horizontal="left" vertical="center"/>
      <protection hidden="1"/>
    </xf>
    <xf numFmtId="1" fontId="6" fillId="0" borderId="12" xfId="0" applyNumberFormat="1" applyFont="1" applyFill="1" applyBorder="1" applyAlignment="1" applyProtection="1">
      <alignment horizontal="left" vertical="center"/>
      <protection hidden="1"/>
    </xf>
    <xf numFmtId="3" fontId="6" fillId="0" borderId="22" xfId="0" applyNumberFormat="1" applyFont="1" applyFill="1" applyBorder="1" applyAlignment="1" applyProtection="1">
      <alignment horizontal="left" vertical="center"/>
      <protection hidden="1"/>
    </xf>
    <xf numFmtId="3" fontId="0" fillId="4" borderId="21" xfId="0" applyNumberFormat="1" applyFont="1" applyFill="1" applyBorder="1" applyAlignment="1" applyProtection="1">
      <alignment horizontal="center" vertical="center"/>
      <protection locked="0"/>
    </xf>
    <xf numFmtId="3" fontId="6" fillId="0" borderId="0" xfId="0" applyNumberFormat="1" applyFont="1" applyFill="1" applyBorder="1" applyAlignment="1" applyProtection="1">
      <alignment horizontal="left" vertical="center"/>
      <protection hidden="1"/>
    </xf>
    <xf numFmtId="3" fontId="0" fillId="4" borderId="3" xfId="0" applyNumberFormat="1" applyFont="1" applyFill="1" applyBorder="1" applyAlignment="1" applyProtection="1">
      <alignment horizontal="center" vertical="center"/>
      <protection locked="0"/>
    </xf>
    <xf numFmtId="3" fontId="0" fillId="0" borderId="4" xfId="0" applyNumberFormat="1" applyFont="1" applyFill="1" applyBorder="1" applyAlignment="1" applyProtection="1">
      <alignment horizontal="center" vertical="center"/>
      <protection hidden="1"/>
    </xf>
    <xf numFmtId="2" fontId="6" fillId="0" borderId="5" xfId="0" applyNumberFormat="1" applyFont="1" applyFill="1" applyBorder="1" applyAlignment="1" applyProtection="1">
      <alignment horizontal="left" vertical="center"/>
      <protection hidden="1"/>
    </xf>
    <xf numFmtId="2" fontId="6" fillId="0" borderId="22" xfId="0" applyNumberFormat="1" applyFont="1" applyFill="1" applyBorder="1" applyAlignment="1" applyProtection="1">
      <alignment horizontal="left" vertical="center"/>
      <protection hidden="1"/>
    </xf>
    <xf numFmtId="4" fontId="0" fillId="0" borderId="3" xfId="0" applyNumberFormat="1" applyFont="1" applyFill="1" applyBorder="1" applyAlignment="1" applyProtection="1">
      <alignment horizontal="center" vertical="center"/>
      <protection hidden="1"/>
    </xf>
    <xf numFmtId="196" fontId="6" fillId="0" borderId="13" xfId="0" applyNumberFormat="1" applyFont="1" applyFill="1" applyBorder="1" applyAlignment="1" applyProtection="1">
      <alignment vertical="center"/>
      <protection hidden="1"/>
    </xf>
    <xf numFmtId="3" fontId="0" fillId="4" borderId="3" xfId="0" applyNumberFormat="1" applyFont="1" applyFill="1" applyBorder="1" applyAlignment="1" applyProtection="1">
      <alignment horizontal="center" vertical="center"/>
      <protection hidden="1"/>
    </xf>
    <xf numFmtId="0" fontId="7" fillId="0" borderId="3" xfId="0" applyFont="1" applyFill="1" applyBorder="1" applyAlignment="1" applyProtection="1">
      <alignment horizontal="right" vertical="center" wrapText="1"/>
      <protection hidden="1"/>
    </xf>
    <xf numFmtId="2" fontId="3" fillId="0" borderId="15" xfId="0" applyNumberFormat="1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8" xfId="0" applyFont="1" applyFill="1" applyBorder="1" applyAlignment="1" applyProtection="1">
      <alignment horizontal="right" vertical="center" wrapText="1"/>
      <protection hidden="1"/>
    </xf>
    <xf numFmtId="0" fontId="3" fillId="0" borderId="4" xfId="0" applyFont="1" applyFill="1" applyBorder="1" applyAlignment="1" applyProtection="1">
      <alignment horizontal="right" vertical="center" wrapText="1"/>
      <protection hidden="1"/>
    </xf>
    <xf numFmtId="0" fontId="7" fillId="0" borderId="11" xfId="0" applyFont="1" applyFill="1" applyBorder="1" applyAlignment="1" applyProtection="1">
      <alignment horizontal="right" vertical="center" wrapText="1"/>
      <protection hidden="1"/>
    </xf>
    <xf numFmtId="0" fontId="7" fillId="0" borderId="23" xfId="0" applyFont="1" applyFill="1" applyBorder="1" applyAlignment="1" applyProtection="1">
      <alignment horizontal="right" vertical="center" wrapText="1"/>
      <protection hidden="1"/>
    </xf>
    <xf numFmtId="0" fontId="6" fillId="0" borderId="3" xfId="0" applyFont="1" applyFill="1" applyBorder="1" applyAlignment="1" applyProtection="1">
      <alignment horizontal="right" vertical="center" wrapText="1"/>
      <protection hidden="1"/>
    </xf>
    <xf numFmtId="0" fontId="7" fillId="0" borderId="21" xfId="0" applyFont="1" applyFill="1" applyBorder="1" applyAlignment="1" applyProtection="1">
      <alignment horizontal="right" vertical="center" wrapText="1"/>
      <protection hidden="1"/>
    </xf>
    <xf numFmtId="0" fontId="7" fillId="0" borderId="15" xfId="0" applyFont="1" applyFill="1" applyBorder="1" applyAlignment="1" applyProtection="1">
      <alignment horizontal="right" vertical="center" wrapText="1"/>
      <protection hidden="1"/>
    </xf>
    <xf numFmtId="2" fontId="6" fillId="0" borderId="14" xfId="0" applyNumberFormat="1" applyFont="1" applyFill="1" applyBorder="1" applyAlignment="1" applyProtection="1">
      <alignment horizontal="left"/>
      <protection hidden="1"/>
    </xf>
    <xf numFmtId="4" fontId="0" fillId="0" borderId="23" xfId="0" applyNumberFormat="1" applyFont="1" applyFill="1" applyBorder="1" applyAlignment="1" applyProtection="1">
      <alignment horizontal="center"/>
      <protection hidden="1"/>
    </xf>
    <xf numFmtId="1" fontId="3" fillId="0" borderId="23" xfId="0" applyNumberFormat="1" applyFont="1" applyFill="1" applyBorder="1" applyAlignment="1" applyProtection="1">
      <alignment horizontal="center" vertical="center"/>
      <protection hidden="1"/>
    </xf>
    <xf numFmtId="1" fontId="7" fillId="0" borderId="14" xfId="0" applyNumberFormat="1" applyFont="1" applyFill="1" applyBorder="1" applyAlignment="1" applyProtection="1">
      <alignment horizontal="left" vertical="center"/>
      <protection hidden="1"/>
    </xf>
    <xf numFmtId="1" fontId="7" fillId="0" borderId="24" xfId="0" applyNumberFormat="1" applyFont="1" applyFill="1" applyBorder="1" applyAlignment="1" applyProtection="1">
      <alignment horizontal="left" vertical="center"/>
      <protection hidden="1"/>
    </xf>
    <xf numFmtId="196" fontId="7" fillId="0" borderId="14" xfId="0" applyNumberFormat="1" applyFont="1" applyFill="1" applyBorder="1" applyAlignment="1" applyProtection="1">
      <alignment horizontal="left" vertical="center"/>
      <protection hidden="1"/>
    </xf>
    <xf numFmtId="2" fontId="0" fillId="4" borderId="3" xfId="0" applyNumberFormat="1" applyFont="1" applyFill="1" applyBorder="1" applyAlignment="1" applyProtection="1">
      <alignment horizontal="right"/>
      <protection locked="0"/>
    </xf>
    <xf numFmtId="0" fontId="7" fillId="2" borderId="2" xfId="0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right"/>
      <protection hidden="1"/>
    </xf>
    <xf numFmtId="199" fontId="9" fillId="0" borderId="0" xfId="0" applyNumberFormat="1" applyFont="1" applyAlignment="1" applyProtection="1">
      <alignment horizontal="center"/>
      <protection hidden="1"/>
    </xf>
    <xf numFmtId="2" fontId="0" fillId="0" borderId="0" xfId="0" applyNumberFormat="1" applyFont="1" applyAlignment="1" applyProtection="1">
      <alignment/>
      <protection hidden="1"/>
    </xf>
    <xf numFmtId="0" fontId="9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left"/>
      <protection hidden="1"/>
    </xf>
    <xf numFmtId="2" fontId="10" fillId="0" borderId="0" xfId="0" applyNumberFormat="1" applyFont="1" applyAlignment="1" applyProtection="1">
      <alignment horizontal="left"/>
      <protection hidden="1"/>
    </xf>
    <xf numFmtId="2" fontId="0" fillId="0" borderId="0" xfId="0" applyNumberFormat="1" applyFont="1" applyAlignment="1" applyProtection="1">
      <alignment horizontal="left"/>
      <protection hidden="1"/>
    </xf>
    <xf numFmtId="2" fontId="6" fillId="0" borderId="0" xfId="0" applyNumberFormat="1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right" vertical="center" wrapText="1"/>
      <protection hidden="1"/>
    </xf>
    <xf numFmtId="0" fontId="0" fillId="0" borderId="21" xfId="0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vertical="center" wrapText="1"/>
      <protection hidden="1"/>
    </xf>
    <xf numFmtId="198" fontId="9" fillId="4" borderId="11" xfId="0" applyNumberFormat="1" applyFont="1" applyFill="1" applyBorder="1" applyAlignment="1" applyProtection="1">
      <alignment/>
      <protection locked="0"/>
    </xf>
    <xf numFmtId="198" fontId="0" fillId="4" borderId="3" xfId="0" applyNumberFormat="1" applyFont="1" applyFill="1" applyBorder="1" applyAlignment="1" applyProtection="1">
      <alignment/>
      <protection locked="0"/>
    </xf>
    <xf numFmtId="196" fontId="9" fillId="0" borderId="4" xfId="0" applyNumberFormat="1" applyFont="1" applyFill="1" applyBorder="1" applyAlignment="1" applyProtection="1">
      <alignment horizontal="right"/>
      <protection hidden="1"/>
    </xf>
    <xf numFmtId="196" fontId="0" fillId="0" borderId="4" xfId="0" applyNumberFormat="1" applyFont="1" applyFill="1" applyBorder="1" applyAlignment="1" applyProtection="1">
      <alignment horizontal="right"/>
      <protection hidden="1"/>
    </xf>
    <xf numFmtId="196" fontId="0" fillId="0" borderId="7" xfId="0" applyNumberFormat="1" applyFont="1" applyFill="1" applyBorder="1" applyAlignment="1" applyProtection="1">
      <alignment horizontal="right"/>
      <protection hidden="1"/>
    </xf>
    <xf numFmtId="196" fontId="10" fillId="0" borderId="9" xfId="0" applyNumberFormat="1" applyFont="1" applyFill="1" applyBorder="1" applyAlignment="1" applyProtection="1">
      <alignment horizontal="center"/>
      <protection hidden="1"/>
    </xf>
    <xf numFmtId="196" fontId="0" fillId="0" borderId="11" xfId="0" applyNumberFormat="1" applyFont="1" applyFill="1" applyBorder="1" applyAlignment="1" applyProtection="1">
      <alignment horizontal="right"/>
      <protection hidden="1"/>
    </xf>
    <xf numFmtId="196" fontId="6" fillId="0" borderId="9" xfId="0" applyNumberFormat="1" applyFont="1" applyFill="1" applyBorder="1" applyAlignment="1" applyProtection="1">
      <alignment horizontal="center"/>
      <protection hidden="1"/>
    </xf>
    <xf numFmtId="1" fontId="6" fillId="0" borderId="25" xfId="0" applyNumberFormat="1" applyFont="1" applyFill="1" applyBorder="1" applyAlignment="1" applyProtection="1">
      <alignment horizontal="center" vertical="center"/>
      <protection hidden="1"/>
    </xf>
    <xf numFmtId="1" fontId="6" fillId="0" borderId="25" xfId="0" applyNumberFormat="1" applyFont="1" applyFill="1" applyBorder="1" applyAlignment="1" applyProtection="1">
      <alignment horizontal="left" vertical="center"/>
      <protection hidden="1"/>
    </xf>
    <xf numFmtId="1" fontId="0" fillId="0" borderId="0" xfId="0" applyNumberFormat="1" applyFont="1" applyAlignment="1" applyProtection="1">
      <alignment vertical="center"/>
      <protection hidden="1"/>
    </xf>
    <xf numFmtId="0" fontId="6" fillId="0" borderId="26" xfId="0" applyFont="1" applyFill="1" applyBorder="1" applyAlignment="1" applyProtection="1">
      <alignment horizontal="right" vertical="center" wrapText="1"/>
      <protection hidden="1"/>
    </xf>
    <xf numFmtId="3" fontId="0" fillId="0" borderId="23" xfId="0" applyNumberFormat="1" applyFont="1" applyFill="1" applyBorder="1" applyAlignment="1" applyProtection="1">
      <alignment horizontal="right"/>
      <protection hidden="1"/>
    </xf>
    <xf numFmtId="0" fontId="6" fillId="3" borderId="27" xfId="0" applyFont="1" applyFill="1" applyBorder="1" applyAlignment="1" applyProtection="1">
      <alignment horizontal="right"/>
      <protection hidden="1"/>
    </xf>
    <xf numFmtId="3" fontId="10" fillId="0" borderId="22" xfId="0" applyNumberFormat="1" applyFont="1" applyFill="1" applyBorder="1" applyAlignment="1" applyProtection="1">
      <alignment horizontal="left"/>
      <protection hidden="1"/>
    </xf>
    <xf numFmtId="4" fontId="0" fillId="0" borderId="21" xfId="0" applyNumberFormat="1" applyFont="1" applyFill="1" applyBorder="1" applyAlignment="1" applyProtection="1">
      <alignment horizontal="right"/>
      <protection hidden="1"/>
    </xf>
    <xf numFmtId="3" fontId="6" fillId="0" borderId="22" xfId="0" applyNumberFormat="1" applyFont="1" applyFill="1" applyBorder="1" applyAlignment="1" applyProtection="1">
      <alignment horizontal="left"/>
      <protection hidden="1"/>
    </xf>
    <xf numFmtId="201" fontId="0" fillId="0" borderId="23" xfId="0" applyNumberFormat="1" applyFont="1" applyFill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vertical="center"/>
      <protection hidden="1"/>
    </xf>
    <xf numFmtId="1" fontId="0" fillId="0" borderId="0" xfId="0" applyNumberFormat="1" applyFont="1" applyBorder="1" applyAlignment="1" applyProtection="1">
      <alignment vertical="center"/>
      <protection hidden="1"/>
    </xf>
    <xf numFmtId="196" fontId="3" fillId="0" borderId="0" xfId="0" applyNumberFormat="1" applyFont="1" applyFill="1" applyBorder="1" applyAlignment="1" applyProtection="1">
      <alignment vertical="center"/>
      <protection hidden="1"/>
    </xf>
    <xf numFmtId="201" fontId="9" fillId="0" borderId="15" xfId="0" applyNumberFormat="1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9" fillId="4" borderId="11" xfId="0" applyNumberFormat="1" applyFont="1" applyFill="1" applyBorder="1" applyAlignment="1" applyProtection="1">
      <alignment/>
      <protection locked="0"/>
    </xf>
    <xf numFmtId="0" fontId="7" fillId="2" borderId="28" xfId="0" applyFont="1" applyFill="1" applyBorder="1" applyAlignment="1" applyProtection="1">
      <alignment horizontal="right"/>
      <protection hidden="1"/>
    </xf>
    <xf numFmtId="201" fontId="12" fillId="0" borderId="3" xfId="0" applyNumberFormat="1" applyFont="1" applyFill="1" applyBorder="1" applyAlignment="1" applyProtection="1">
      <alignment horizontal="right"/>
      <protection hidden="1"/>
    </xf>
    <xf numFmtId="201" fontId="3" fillId="0" borderId="3" xfId="0" applyNumberFormat="1" applyFont="1" applyFill="1" applyBorder="1" applyAlignment="1" applyProtection="1">
      <alignment horizontal="right"/>
      <protection hidden="1"/>
    </xf>
    <xf numFmtId="0" fontId="7" fillId="2" borderId="10" xfId="0" applyFont="1" applyFill="1" applyBorder="1" applyAlignment="1" applyProtection="1">
      <alignment horizontal="right"/>
      <protection hidden="1"/>
    </xf>
    <xf numFmtId="4" fontId="12" fillId="0" borderId="23" xfId="0" applyNumberFormat="1" applyFont="1" applyFill="1" applyBorder="1" applyAlignment="1" applyProtection="1">
      <alignment horizontal="right"/>
      <protection hidden="1"/>
    </xf>
    <xf numFmtId="4" fontId="3" fillId="0" borderId="15" xfId="0" applyNumberFormat="1" applyFont="1" applyFill="1" applyBorder="1" applyAlignment="1" applyProtection="1">
      <alignment horizontal="right"/>
      <protection hidden="1"/>
    </xf>
    <xf numFmtId="4" fontId="3" fillId="0" borderId="11" xfId="0" applyNumberFormat="1" applyFont="1" applyFill="1" applyBorder="1" applyAlignment="1" applyProtection="1">
      <alignment horizontal="right"/>
      <protection hidden="1"/>
    </xf>
    <xf numFmtId="3" fontId="7" fillId="0" borderId="16" xfId="0" applyNumberFormat="1" applyFont="1" applyFill="1" applyBorder="1" applyAlignment="1" applyProtection="1">
      <alignment horizontal="left"/>
      <protection hidden="1"/>
    </xf>
    <xf numFmtId="0" fontId="0" fillId="0" borderId="0" xfId="0" applyNumberFormat="1" applyFont="1" applyAlignment="1" applyProtection="1">
      <alignment vertical="center"/>
      <protection hidden="1"/>
    </xf>
    <xf numFmtId="3" fontId="0" fillId="4" borderId="29" xfId="0" applyNumberFormat="1" applyFont="1" applyFill="1" applyBorder="1" applyAlignment="1" applyProtection="1">
      <alignment horizontal="center"/>
      <protection locked="0"/>
    </xf>
    <xf numFmtId="1" fontId="7" fillId="0" borderId="30" xfId="0" applyNumberFormat="1" applyFont="1" applyFill="1" applyBorder="1" applyAlignment="1" applyProtection="1">
      <alignment horizontal="left" vertical="center"/>
      <protection hidden="1"/>
    </xf>
    <xf numFmtId="2" fontId="6" fillId="0" borderId="30" xfId="0" applyNumberFormat="1" applyFont="1" applyFill="1" applyBorder="1" applyAlignment="1" applyProtection="1">
      <alignment horizontal="left"/>
      <protection hidden="1"/>
    </xf>
    <xf numFmtId="3" fontId="0" fillId="0" borderId="29" xfId="0" applyNumberFormat="1" applyFont="1" applyFill="1" applyBorder="1" applyAlignment="1" applyProtection="1">
      <alignment horizontal="center"/>
      <protection hidden="1"/>
    </xf>
    <xf numFmtId="0" fontId="6" fillId="0" borderId="31" xfId="0" applyFont="1" applyFill="1" applyBorder="1" applyAlignment="1" applyProtection="1">
      <alignment horizontal="right" vertical="center" wrapText="1"/>
      <protection hidden="1"/>
    </xf>
    <xf numFmtId="0" fontId="7" fillId="0" borderId="8" xfId="0" applyFont="1" applyFill="1" applyBorder="1" applyAlignment="1" applyProtection="1">
      <alignment horizontal="right" vertical="center" wrapText="1"/>
      <protection hidden="1"/>
    </xf>
    <xf numFmtId="4" fontId="0" fillId="0" borderId="8" xfId="0" applyNumberFormat="1" applyFont="1" applyFill="1" applyBorder="1" applyAlignment="1" applyProtection="1">
      <alignment horizontal="center" vertical="center"/>
      <protection hidden="1"/>
    </xf>
    <xf numFmtId="196" fontId="6" fillId="0" borderId="32" xfId="0" applyNumberFormat="1" applyFont="1" applyFill="1" applyBorder="1" applyAlignment="1" applyProtection="1">
      <alignment vertical="center"/>
      <protection hidden="1"/>
    </xf>
    <xf numFmtId="3" fontId="0" fillId="0" borderId="11" xfId="0" applyNumberFormat="1" applyFont="1" applyFill="1" applyBorder="1" applyAlignment="1" applyProtection="1">
      <alignment horizontal="center" vertical="center"/>
      <protection hidden="1"/>
    </xf>
    <xf numFmtId="2" fontId="6" fillId="0" borderId="32" xfId="0" applyNumberFormat="1" applyFont="1" applyFill="1" applyBorder="1" applyAlignment="1" applyProtection="1">
      <alignment horizontal="left" vertical="center"/>
      <protection hidden="1"/>
    </xf>
    <xf numFmtId="0" fontId="17" fillId="0" borderId="13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15" fillId="4" borderId="3" xfId="0" applyFont="1" applyFill="1" applyBorder="1" applyAlignment="1" applyProtection="1">
      <alignment horizontal="center"/>
      <protection locked="0"/>
    </xf>
    <xf numFmtId="0" fontId="16" fillId="4" borderId="13" xfId="0" applyFont="1" applyFill="1" applyBorder="1" applyAlignment="1" applyProtection="1">
      <alignment horizontal="center"/>
      <protection locked="0"/>
    </xf>
    <xf numFmtId="0" fontId="15" fillId="4" borderId="23" xfId="0" applyFont="1" applyFill="1" applyBorder="1" applyAlignment="1" applyProtection="1">
      <alignment horizontal="center"/>
      <protection locked="0"/>
    </xf>
    <xf numFmtId="0" fontId="15" fillId="4" borderId="14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11" fillId="0" borderId="23" xfId="0" applyFont="1" applyFill="1" applyBorder="1" applyAlignment="1" applyProtection="1">
      <alignment horizontal="center"/>
      <protection hidden="1"/>
    </xf>
    <xf numFmtId="0" fontId="11" fillId="0" borderId="24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wrapText="1"/>
      <protection hidden="1"/>
    </xf>
    <xf numFmtId="0" fontId="3" fillId="5" borderId="4" xfId="0" applyFont="1" applyFill="1" applyBorder="1" applyAlignment="1" applyProtection="1">
      <alignment horizontal="center" vertical="center"/>
      <protection hidden="1"/>
    </xf>
    <xf numFmtId="0" fontId="3" fillId="5" borderId="5" xfId="0" applyFont="1" applyFill="1" applyBorder="1" applyAlignment="1" applyProtection="1">
      <alignment horizontal="center" vertical="center"/>
      <protection hidden="1"/>
    </xf>
    <xf numFmtId="0" fontId="16" fillId="4" borderId="12" xfId="0" applyFont="1" applyFill="1" applyBorder="1" applyAlignment="1" applyProtection="1">
      <alignment horizontal="center"/>
      <protection locked="0"/>
    </xf>
    <xf numFmtId="0" fontId="11" fillId="0" borderId="4" xfId="0" applyFont="1" applyFill="1" applyBorder="1" applyAlignment="1" applyProtection="1">
      <alignment horizontal="center"/>
      <protection hidden="1"/>
    </xf>
    <xf numFmtId="0" fontId="11" fillId="0" borderId="7" xfId="0" applyFont="1" applyFill="1" applyBorder="1" applyAlignment="1" applyProtection="1">
      <alignment horizontal="center"/>
      <protection hidden="1"/>
    </xf>
    <xf numFmtId="0" fontId="11" fillId="0" borderId="3" xfId="0" applyFont="1" applyFill="1" applyBorder="1" applyAlignment="1" applyProtection="1">
      <alignment horizontal="center"/>
      <protection hidden="1"/>
    </xf>
    <xf numFmtId="0" fontId="9" fillId="0" borderId="12" xfId="0" applyFont="1" applyFill="1" applyBorder="1" applyAlignment="1" applyProtection="1">
      <alignment horizontal="center"/>
      <protection hidden="1"/>
    </xf>
    <xf numFmtId="0" fontId="15" fillId="4" borderId="24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1" fontId="17" fillId="0" borderId="23" xfId="0" applyNumberFormat="1" applyFont="1" applyFill="1" applyBorder="1" applyAlignment="1" applyProtection="1">
      <alignment horizontal="center" vertical="center"/>
      <protection hidden="1"/>
    </xf>
    <xf numFmtId="0" fontId="17" fillId="0" borderId="14" xfId="0" applyFont="1" applyFill="1" applyBorder="1" applyAlignment="1" applyProtection="1">
      <alignment horizontal="center" vertical="center"/>
      <protection hidden="1"/>
    </xf>
    <xf numFmtId="3" fontId="14" fillId="6" borderId="11" xfId="0" applyNumberFormat="1" applyFont="1" applyFill="1" applyBorder="1" applyAlignment="1" applyProtection="1">
      <alignment horizontal="center" wrapText="1"/>
      <protection hidden="1"/>
    </xf>
    <xf numFmtId="3" fontId="14" fillId="6" borderId="33" xfId="0" applyNumberFormat="1" applyFont="1" applyFill="1" applyBorder="1" applyAlignment="1" applyProtection="1">
      <alignment horizontal="center" wrapText="1"/>
      <protection hidden="1"/>
    </xf>
    <xf numFmtId="3" fontId="14" fillId="6" borderId="9" xfId="0" applyNumberFormat="1" applyFont="1" applyFill="1" applyBorder="1" applyAlignment="1" applyProtection="1">
      <alignment horizontal="center" wrapText="1"/>
      <protection hidden="1"/>
    </xf>
    <xf numFmtId="0" fontId="3" fillId="0" borderId="29" xfId="0" applyFont="1" applyFill="1" applyBorder="1" applyAlignment="1" applyProtection="1">
      <alignment horizontal="center" vertical="center"/>
      <protection hidden="1"/>
    </xf>
    <xf numFmtId="0" fontId="3" fillId="0" borderId="30" xfId="0" applyFont="1" applyFill="1" applyBorder="1" applyAlignment="1" applyProtection="1">
      <alignment horizontal="center" vertical="center"/>
      <protection hidden="1"/>
    </xf>
    <xf numFmtId="1" fontId="17" fillId="0" borderId="3" xfId="0" applyNumberFormat="1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dxfs count="5">
    <dxf>
      <font>
        <b/>
        <i val="0"/>
        <color rgb="FFFF0000"/>
      </font>
      <fill>
        <patternFill>
          <bgColor rgb="FFCCFFFF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FFCC99"/>
        </patternFill>
      </fill>
      <border/>
    </dxf>
    <dxf>
      <fill>
        <patternFill>
          <bgColor rgb="FFFF6600"/>
        </patternFill>
      </fill>
      <border/>
    </dxf>
    <dxf>
      <font>
        <b/>
        <i val="0"/>
      </font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LP_hladilnik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CC, Hladilniki in zamrzovalnik"/>
      <sheetName val="Ekonomsko najugodnejša ponudba"/>
    </sheetNames>
    <sheetDataSet>
      <sheetData sheetId="0">
        <row r="6">
          <cell r="D6">
            <v>0</v>
          </cell>
          <cell r="F6">
            <v>0</v>
          </cell>
          <cell r="H6">
            <v>0</v>
          </cell>
          <cell r="J6">
            <v>0</v>
          </cell>
        </row>
        <row r="7">
          <cell r="D7">
            <v>0</v>
          </cell>
          <cell r="F7">
            <v>0</v>
          </cell>
          <cell r="H7">
            <v>0</v>
          </cell>
          <cell r="J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zoomScale="75" zoomScaleNormal="75" workbookViewId="0" topLeftCell="A10">
      <selection activeCell="F50" sqref="F50"/>
    </sheetView>
  </sheetViews>
  <sheetFormatPr defaultColWidth="9.140625" defaultRowHeight="12.75"/>
  <cols>
    <col min="1" max="1" width="59.28125" style="86" customWidth="1"/>
    <col min="2" max="2" width="9.8515625" style="87" hidden="1" customWidth="1"/>
    <col min="3" max="3" width="9.421875" style="88" hidden="1" customWidth="1"/>
    <col min="4" max="4" width="11.7109375" style="85" customWidth="1"/>
    <col min="5" max="5" width="9.28125" style="86" customWidth="1"/>
    <col min="6" max="6" width="11.7109375" style="85" customWidth="1"/>
    <col min="7" max="7" width="9.421875" style="86" customWidth="1"/>
    <col min="8" max="8" width="11.7109375" style="85" customWidth="1"/>
    <col min="9" max="9" width="9.421875" style="86" customWidth="1"/>
    <col min="10" max="10" width="11.7109375" style="85" customWidth="1"/>
    <col min="11" max="11" width="9.421875" style="86" customWidth="1"/>
    <col min="12" max="12" width="11.7109375" style="85" customWidth="1"/>
    <col min="13" max="13" width="9.421875" style="86" customWidth="1"/>
    <col min="14" max="14" width="11.7109375" style="85" customWidth="1"/>
    <col min="15" max="15" width="9.421875" style="85" customWidth="1"/>
    <col min="16" max="37" width="5.140625" style="85" customWidth="1"/>
    <col min="38" max="16384" width="11.421875" style="85" customWidth="1"/>
  </cols>
  <sheetData>
    <row r="1" spans="1:15" ht="13.5">
      <c r="A1" s="1"/>
      <c r="B1" s="161" t="s">
        <v>12</v>
      </c>
      <c r="C1" s="162"/>
      <c r="D1" s="158" t="s">
        <v>51</v>
      </c>
      <c r="E1" s="159"/>
      <c r="F1" s="158" t="s">
        <v>52</v>
      </c>
      <c r="G1" s="159"/>
      <c r="H1" s="158" t="s">
        <v>53</v>
      </c>
      <c r="I1" s="159"/>
      <c r="J1" s="158" t="s">
        <v>54</v>
      </c>
      <c r="K1" s="159"/>
      <c r="L1" s="158" t="s">
        <v>55</v>
      </c>
      <c r="M1" s="159"/>
      <c r="N1" s="158" t="s">
        <v>56</v>
      </c>
      <c r="O1" s="159"/>
    </row>
    <row r="2" spans="1:15" ht="14.25">
      <c r="A2" s="25" t="s">
        <v>18</v>
      </c>
      <c r="B2" s="163" t="s">
        <v>13</v>
      </c>
      <c r="C2" s="164"/>
      <c r="D2" s="149" t="s">
        <v>57</v>
      </c>
      <c r="E2" s="160"/>
      <c r="F2" s="149" t="s">
        <v>57</v>
      </c>
      <c r="G2" s="160"/>
      <c r="H2" s="149" t="s">
        <v>57</v>
      </c>
      <c r="I2" s="160"/>
      <c r="J2" s="149" t="s">
        <v>57</v>
      </c>
      <c r="K2" s="160"/>
      <c r="L2" s="149"/>
      <c r="M2" s="160"/>
      <c r="N2" s="149"/>
      <c r="O2" s="150"/>
    </row>
    <row r="3" spans="1:15" ht="15" thickBot="1">
      <c r="A3" s="26" t="s">
        <v>19</v>
      </c>
      <c r="B3" s="155" t="s">
        <v>13</v>
      </c>
      <c r="C3" s="156"/>
      <c r="D3" s="151" t="s">
        <v>57</v>
      </c>
      <c r="E3" s="165"/>
      <c r="F3" s="151" t="s">
        <v>57</v>
      </c>
      <c r="G3" s="165"/>
      <c r="H3" s="151"/>
      <c r="I3" s="165"/>
      <c r="J3" s="151"/>
      <c r="K3" s="165"/>
      <c r="L3" s="151"/>
      <c r="M3" s="165"/>
      <c r="N3" s="151"/>
      <c r="O3" s="152"/>
    </row>
    <row r="4" spans="1:15" ht="23.25" customHeight="1">
      <c r="A4" s="28" t="s">
        <v>20</v>
      </c>
      <c r="B4" s="33"/>
      <c r="C4" s="34"/>
      <c r="D4" s="5"/>
      <c r="E4" s="6"/>
      <c r="F4" s="5"/>
      <c r="G4" s="6"/>
      <c r="H4" s="5"/>
      <c r="I4" s="6"/>
      <c r="J4" s="5"/>
      <c r="K4" s="6"/>
      <c r="L4" s="5"/>
      <c r="M4" s="6"/>
      <c r="N4" s="5"/>
      <c r="O4" s="6"/>
    </row>
    <row r="5" spans="1:15" ht="13.5">
      <c r="A5" s="2" t="s">
        <v>21</v>
      </c>
      <c r="B5" s="30" t="str">
        <f>IF(AND(ISNUMBER($D$5),$D$5&gt;0),$D$5,"-")</f>
        <v>-</v>
      </c>
      <c r="C5" s="31" t="s">
        <v>1</v>
      </c>
      <c r="D5" s="17"/>
      <c r="E5" s="20" t="s">
        <v>58</v>
      </c>
      <c r="F5" s="3" t="str">
        <f>IF(AND(ISNUMBER($D$5),$D$5&gt;0),$D$5,"-")</f>
        <v>-</v>
      </c>
      <c r="G5" s="20" t="s">
        <v>58</v>
      </c>
      <c r="H5" s="3" t="str">
        <f>IF(AND(ISNUMBER($D$5),$D$5&gt;0),$D$5,"-")</f>
        <v>-</v>
      </c>
      <c r="I5" s="21" t="s">
        <v>58</v>
      </c>
      <c r="J5" s="3" t="str">
        <f>IF(AND(ISNUMBER($D$5),$D$5&gt;0),$D$5,"-")</f>
        <v>-</v>
      </c>
      <c r="K5" s="20" t="s">
        <v>58</v>
      </c>
      <c r="L5" s="3" t="str">
        <f>IF(AND(ISNUMBER($D$5),$D$5&gt;0),$D$5,"-")</f>
        <v>-</v>
      </c>
      <c r="M5" s="21" t="s">
        <v>58</v>
      </c>
      <c r="N5" s="3" t="str">
        <f>IF(AND(ISNUMBER($D$5),$D$5&gt;0),$D$5,"-")</f>
        <v>-</v>
      </c>
      <c r="O5" s="21" t="s">
        <v>58</v>
      </c>
    </row>
    <row r="6" spans="1:15" ht="13.5">
      <c r="A6" s="2" t="s">
        <v>22</v>
      </c>
      <c r="B6" s="127">
        <v>120</v>
      </c>
      <c r="C6" s="31" t="s">
        <v>16</v>
      </c>
      <c r="D6" s="17"/>
      <c r="E6" s="31" t="s">
        <v>16</v>
      </c>
      <c r="F6" s="17"/>
      <c r="G6" s="31" t="s">
        <v>16</v>
      </c>
      <c r="H6" s="17"/>
      <c r="I6" s="31" t="s">
        <v>16</v>
      </c>
      <c r="J6" s="17"/>
      <c r="K6" s="31" t="s">
        <v>16</v>
      </c>
      <c r="L6" s="17"/>
      <c r="M6" s="31" t="s">
        <v>16</v>
      </c>
      <c r="N6" s="17"/>
      <c r="O6" s="36" t="s">
        <v>16</v>
      </c>
    </row>
    <row r="7" spans="1:15" ht="13.5">
      <c r="A7" s="2" t="s">
        <v>23</v>
      </c>
      <c r="B7" s="127">
        <v>170</v>
      </c>
      <c r="C7" s="31" t="s">
        <v>16</v>
      </c>
      <c r="D7" s="17"/>
      <c r="E7" s="31" t="s">
        <v>16</v>
      </c>
      <c r="F7" s="17"/>
      <c r="G7" s="31" t="s">
        <v>16</v>
      </c>
      <c r="H7" s="17"/>
      <c r="I7" s="31" t="s">
        <v>16</v>
      </c>
      <c r="J7" s="17"/>
      <c r="K7" s="31" t="s">
        <v>16</v>
      </c>
      <c r="L7" s="17"/>
      <c r="M7" s="31" t="s">
        <v>16</v>
      </c>
      <c r="N7" s="17"/>
      <c r="O7" s="36" t="s">
        <v>16</v>
      </c>
    </row>
    <row r="8" spans="1:15" ht="13.5">
      <c r="A8" s="2" t="s">
        <v>24</v>
      </c>
      <c r="B8" s="103">
        <v>280</v>
      </c>
      <c r="C8" s="31" t="s">
        <v>5</v>
      </c>
      <c r="D8" s="104"/>
      <c r="E8" s="20" t="s">
        <v>59</v>
      </c>
      <c r="F8" s="104"/>
      <c r="G8" s="20" t="s">
        <v>59</v>
      </c>
      <c r="H8" s="104"/>
      <c r="I8" s="20" t="s">
        <v>59</v>
      </c>
      <c r="J8" s="104"/>
      <c r="K8" s="20" t="s">
        <v>59</v>
      </c>
      <c r="L8" s="104"/>
      <c r="M8" s="20" t="s">
        <v>59</v>
      </c>
      <c r="N8" s="104"/>
      <c r="O8" s="21" t="s">
        <v>59</v>
      </c>
    </row>
    <row r="9" spans="1:15" ht="13.5">
      <c r="A9" s="2" t="s">
        <v>25</v>
      </c>
      <c r="B9" s="30" t="str">
        <f>IF(AND(ISNUMBER($D$9),$D$9&gt;=0),$D$9,"-")</f>
        <v>-</v>
      </c>
      <c r="C9" s="31" t="s">
        <v>0</v>
      </c>
      <c r="D9" s="17"/>
      <c r="E9" s="20" t="s">
        <v>60</v>
      </c>
      <c r="F9" s="3" t="str">
        <f>IF(AND(ISNUMBER($D$9),$D$9&gt;=0),$D$9,"-")</f>
        <v>-</v>
      </c>
      <c r="G9" s="20" t="s">
        <v>60</v>
      </c>
      <c r="H9" s="3" t="str">
        <f>IF(AND(ISNUMBER($D$9),$D$9&gt;=0),$D$9,"-")</f>
        <v>-</v>
      </c>
      <c r="I9" s="21" t="s">
        <v>60</v>
      </c>
      <c r="J9" s="3" t="str">
        <f>IF(AND(ISNUMBER($D$9),$D$9&gt;=0),$D$9,"-")</f>
        <v>-</v>
      </c>
      <c r="K9" s="20" t="s">
        <v>60</v>
      </c>
      <c r="L9" s="3" t="str">
        <f>IF(AND(ISNUMBER($D$9),$D$9&gt;=0),$D$9,"-")</f>
        <v>-</v>
      </c>
      <c r="M9" s="21" t="s">
        <v>60</v>
      </c>
      <c r="N9" s="3" t="str">
        <f>IF(AND(ISNUMBER($D$9),$D$9&gt;=0),$D$9,"-")</f>
        <v>-</v>
      </c>
      <c r="O9" s="21" t="s">
        <v>60</v>
      </c>
    </row>
    <row r="10" spans="1:15" ht="14.25" thickBot="1">
      <c r="A10" s="2" t="s">
        <v>26</v>
      </c>
      <c r="B10" s="30" t="str">
        <f>IF(AND(ISNUMBER($D$10),$D$10&gt;=0),$D$10,"-")</f>
        <v>-</v>
      </c>
      <c r="C10" s="31" t="s">
        <v>11</v>
      </c>
      <c r="D10" s="17"/>
      <c r="E10" s="20" t="s">
        <v>11</v>
      </c>
      <c r="F10" s="3" t="str">
        <f>IF(AND(ISNUMBER($D$10),$D$10&gt;=0),$D$10,"-")</f>
        <v>-</v>
      </c>
      <c r="G10" s="20" t="s">
        <v>11</v>
      </c>
      <c r="H10" s="3" t="str">
        <f>IF(AND(ISNUMBER($D$10),$D$10&gt;=0),$D$10,"-")</f>
        <v>-</v>
      </c>
      <c r="I10" s="21" t="s">
        <v>11</v>
      </c>
      <c r="J10" s="3" t="str">
        <f>IF(AND(ISNUMBER($D$10),$D$10&gt;=0),$D$10,"-")</f>
        <v>-</v>
      </c>
      <c r="K10" s="20" t="s">
        <v>11</v>
      </c>
      <c r="L10" s="3" t="str">
        <f>IF(AND(ISNUMBER($D$10),$D$10&gt;=0),$D$10,"-")</f>
        <v>-</v>
      </c>
      <c r="M10" s="21" t="s">
        <v>11</v>
      </c>
      <c r="N10" s="115" t="str">
        <f>IF(AND(ISNUMBER($D$10),$D$10&gt;=0),$D$10,"-")</f>
        <v>-</v>
      </c>
      <c r="O10" s="24" t="s">
        <v>11</v>
      </c>
    </row>
    <row r="11" spans="1:15" ht="22.5" customHeight="1">
      <c r="A11" s="28" t="s">
        <v>27</v>
      </c>
      <c r="B11" s="33"/>
      <c r="C11" s="34"/>
      <c r="D11" s="5"/>
      <c r="E11" s="6"/>
      <c r="F11" s="9"/>
      <c r="G11" s="6"/>
      <c r="H11" s="5"/>
      <c r="I11" s="6"/>
      <c r="J11" s="5"/>
      <c r="K11" s="6"/>
      <c r="L11" s="5"/>
      <c r="M11" s="6"/>
      <c r="N11" s="5"/>
      <c r="O11" s="6"/>
    </row>
    <row r="12" spans="1:15" ht="13.5">
      <c r="A12" s="2" t="s">
        <v>28</v>
      </c>
      <c r="B12" s="35">
        <v>500</v>
      </c>
      <c r="C12" s="36" t="s">
        <v>14</v>
      </c>
      <c r="D12" s="18"/>
      <c r="E12" s="21" t="s">
        <v>61</v>
      </c>
      <c r="F12" s="18"/>
      <c r="G12" s="21" t="s">
        <v>61</v>
      </c>
      <c r="H12" s="18"/>
      <c r="I12" s="21" t="s">
        <v>61</v>
      </c>
      <c r="J12" s="18"/>
      <c r="K12" s="21" t="s">
        <v>61</v>
      </c>
      <c r="L12" s="18"/>
      <c r="M12" s="21" t="s">
        <v>61</v>
      </c>
      <c r="N12" s="18"/>
      <c r="O12" s="21" t="s">
        <v>61</v>
      </c>
    </row>
    <row r="13" spans="1:15" ht="13.5">
      <c r="A13" s="7" t="s">
        <v>29</v>
      </c>
      <c r="B13" s="35"/>
      <c r="C13" s="36" t="s">
        <v>14</v>
      </c>
      <c r="D13" s="18"/>
      <c r="E13" s="21" t="s">
        <v>61</v>
      </c>
      <c r="F13" s="18"/>
      <c r="G13" s="21" t="s">
        <v>61</v>
      </c>
      <c r="H13" s="18"/>
      <c r="I13" s="21" t="s">
        <v>61</v>
      </c>
      <c r="J13" s="18"/>
      <c r="K13" s="21" t="s">
        <v>61</v>
      </c>
      <c r="L13" s="18"/>
      <c r="M13" s="21" t="s">
        <v>61</v>
      </c>
      <c r="N13" s="18"/>
      <c r="O13" s="21" t="s">
        <v>61</v>
      </c>
    </row>
    <row r="14" spans="1:15" ht="13.5">
      <c r="A14" s="7" t="s">
        <v>30</v>
      </c>
      <c r="B14" s="35"/>
      <c r="C14" s="36" t="s">
        <v>14</v>
      </c>
      <c r="D14" s="18"/>
      <c r="E14" s="21" t="s">
        <v>61</v>
      </c>
      <c r="F14" s="18"/>
      <c r="G14" s="21" t="s">
        <v>61</v>
      </c>
      <c r="H14" s="18"/>
      <c r="I14" s="21" t="s">
        <v>61</v>
      </c>
      <c r="J14" s="18"/>
      <c r="K14" s="21" t="s">
        <v>61</v>
      </c>
      <c r="L14" s="18"/>
      <c r="M14" s="21" t="s">
        <v>61</v>
      </c>
      <c r="N14" s="18"/>
      <c r="O14" s="21" t="s">
        <v>61</v>
      </c>
    </row>
    <row r="15" spans="1:15" ht="13.5">
      <c r="A15" s="7" t="s">
        <v>31</v>
      </c>
      <c r="B15" s="35"/>
      <c r="C15" s="36" t="s">
        <v>14</v>
      </c>
      <c r="D15" s="18"/>
      <c r="E15" s="21" t="s">
        <v>61</v>
      </c>
      <c r="F15" s="18"/>
      <c r="G15" s="21" t="s">
        <v>61</v>
      </c>
      <c r="H15" s="18"/>
      <c r="I15" s="21" t="s">
        <v>61</v>
      </c>
      <c r="J15" s="18"/>
      <c r="K15" s="21" t="s">
        <v>61</v>
      </c>
      <c r="L15" s="18"/>
      <c r="M15" s="21" t="s">
        <v>61</v>
      </c>
      <c r="N15" s="18"/>
      <c r="O15" s="21" t="s">
        <v>61</v>
      </c>
    </row>
    <row r="16" spans="1:15" ht="13.5">
      <c r="A16" s="8" t="s">
        <v>32</v>
      </c>
      <c r="B16" s="37">
        <f>IF(SUM(B12:B15)&gt;0,SUM(B12:B15),"-")</f>
        <v>500</v>
      </c>
      <c r="C16" s="38" t="s">
        <v>14</v>
      </c>
      <c r="D16" s="16" t="str">
        <f>IF(SUM(D12:D15)&gt;0,SUM(D12:D15),"-")</f>
        <v>-</v>
      </c>
      <c r="E16" s="22" t="s">
        <v>61</v>
      </c>
      <c r="F16" s="16" t="str">
        <f>IF(SUM(F12:F15)&gt;0,SUM(F12:F15),"-")</f>
        <v>-</v>
      </c>
      <c r="G16" s="22" t="s">
        <v>61</v>
      </c>
      <c r="H16" s="16" t="str">
        <f>IF(SUM(H12:H15)&gt;0,SUM(H12:H15),"-")</f>
        <v>-</v>
      </c>
      <c r="I16" s="22" t="s">
        <v>61</v>
      </c>
      <c r="J16" s="16" t="str">
        <f>IF(SUM(J12:J15)&gt;0,SUM(J12:J15),"-")</f>
        <v>-</v>
      </c>
      <c r="K16" s="22" t="s">
        <v>61</v>
      </c>
      <c r="L16" s="16" t="str">
        <f>IF(SUM(L12:L15)&gt;0,SUM(L12:L15),"-")</f>
        <v>-</v>
      </c>
      <c r="M16" s="22" t="s">
        <v>61</v>
      </c>
      <c r="N16" s="16" t="str">
        <f>IF(SUM(N12:N15)&gt;0,SUM(N12:N15),"-")</f>
        <v>-</v>
      </c>
      <c r="O16" s="22" t="s">
        <v>61</v>
      </c>
    </row>
    <row r="17" spans="1:15" ht="14.25" thickBot="1">
      <c r="A17" s="8" t="s">
        <v>33</v>
      </c>
      <c r="B17" s="37" t="str">
        <f>IF(AND(ISNUMBER(B16),ISNUMBER(B5)),B16*B5,"-")</f>
        <v>-</v>
      </c>
      <c r="C17" s="38" t="s">
        <v>2</v>
      </c>
      <c r="D17" s="16" t="str">
        <f>IF(AND(ISNUMBER(D16),ISNUMBER(D5)),D16*D5,"-")</f>
        <v>-</v>
      </c>
      <c r="E17" s="22" t="s">
        <v>2</v>
      </c>
      <c r="F17" s="16" t="str">
        <f>IF(AND(ISNUMBER(F16),ISNUMBER(F5)),F16*F5,"-")</f>
        <v>-</v>
      </c>
      <c r="G17" s="22" t="s">
        <v>2</v>
      </c>
      <c r="H17" s="29" t="str">
        <f>IF(AND(ISNUMBER(H16),ISNUMBER(H5)),H16*H5,"-")</f>
        <v>-</v>
      </c>
      <c r="I17" s="23" t="s">
        <v>2</v>
      </c>
      <c r="J17" s="16" t="str">
        <f>IF(AND(ISNUMBER(J16),ISNUMBER(J5)),J16*J5,"-")</f>
        <v>-</v>
      </c>
      <c r="K17" s="22" t="s">
        <v>2</v>
      </c>
      <c r="L17" s="16" t="str">
        <f>IF(AND(ISNUMBER(L16),ISNUMBER(L5)),L16*L5,"-")</f>
        <v>-</v>
      </c>
      <c r="M17" s="22" t="s">
        <v>2</v>
      </c>
      <c r="N17" s="16" t="str">
        <f>IF(AND(ISNUMBER(N16),ISNUMBER(N5)),N16*N5,"-")</f>
        <v>-</v>
      </c>
      <c r="O17" s="22" t="s">
        <v>2</v>
      </c>
    </row>
    <row r="18" spans="1:15" ht="22.5" customHeight="1">
      <c r="A18" s="28" t="s">
        <v>34</v>
      </c>
      <c r="B18" s="33"/>
      <c r="C18" s="34"/>
      <c r="D18" s="5"/>
      <c r="E18" s="6"/>
      <c r="F18" s="9"/>
      <c r="G18" s="6"/>
      <c r="H18" s="5"/>
      <c r="I18" s="6"/>
      <c r="J18" s="5"/>
      <c r="K18" s="6"/>
      <c r="L18" s="5"/>
      <c r="M18" s="6"/>
      <c r="N18" s="5"/>
      <c r="O18" s="6"/>
    </row>
    <row r="19" spans="1:15" ht="13.5">
      <c r="A19" s="10" t="s">
        <v>35</v>
      </c>
      <c r="B19" s="39" t="str">
        <f>IF(ISNUMBER($D$19),$D$19,"-")</f>
        <v>-</v>
      </c>
      <c r="C19" s="36" t="s">
        <v>2</v>
      </c>
      <c r="D19" s="83"/>
      <c r="E19" s="21" t="s">
        <v>2</v>
      </c>
      <c r="F19" s="11" t="str">
        <f>IF(ISNUMBER($D$19),$D$19,"-")</f>
        <v>-</v>
      </c>
      <c r="G19" s="21" t="s">
        <v>2</v>
      </c>
      <c r="H19" s="11" t="str">
        <f>IF(ISNUMBER($D$19),$D$19,"-")</f>
        <v>-</v>
      </c>
      <c r="I19" s="21" t="s">
        <v>2</v>
      </c>
      <c r="J19" s="11" t="str">
        <f>IF(ISNUMBER($D$19),$D$19,"-")</f>
        <v>-</v>
      </c>
      <c r="K19" s="21" t="s">
        <v>2</v>
      </c>
      <c r="L19" s="11" t="str">
        <f>IF(ISNUMBER($D$19),$D$19,"-")</f>
        <v>-</v>
      </c>
      <c r="M19" s="21" t="s">
        <v>2</v>
      </c>
      <c r="N19" s="11" t="str">
        <f>IF(ISNUMBER($D$19),$D$19,"-")</f>
        <v>-</v>
      </c>
      <c r="O19" s="21" t="s">
        <v>2</v>
      </c>
    </row>
    <row r="20" spans="1:15" ht="15.75" customHeight="1">
      <c r="A20" s="10" t="s">
        <v>36</v>
      </c>
      <c r="B20" s="35">
        <v>1</v>
      </c>
      <c r="C20" s="36" t="s">
        <v>9</v>
      </c>
      <c r="D20" s="19"/>
      <c r="E20" s="21" t="s">
        <v>62</v>
      </c>
      <c r="F20" s="83"/>
      <c r="G20" s="21" t="s">
        <v>62</v>
      </c>
      <c r="H20" s="83"/>
      <c r="I20" s="21" t="s">
        <v>62</v>
      </c>
      <c r="J20" s="83"/>
      <c r="K20" s="21" t="s">
        <v>62</v>
      </c>
      <c r="L20" s="83"/>
      <c r="M20" s="21" t="s">
        <v>62</v>
      </c>
      <c r="N20" s="83"/>
      <c r="O20" s="21" t="s">
        <v>62</v>
      </c>
    </row>
    <row r="21" spans="1:15" ht="13.5">
      <c r="A21" s="10" t="s">
        <v>37</v>
      </c>
      <c r="B21" s="39" t="str">
        <f>IF(AND(ISNUMBER(B19),ISNUMBER(B20),B19&gt;0,B20&gt;0),B19*B20,"-")</f>
        <v>-</v>
      </c>
      <c r="C21" s="36" t="s">
        <v>10</v>
      </c>
      <c r="D21" s="11" t="str">
        <f>IF(AND(ISNUMBER(D19),ISNUMBER(D20),D19&gt;0,D20&gt;0),D19*D20,"-")</f>
        <v>-</v>
      </c>
      <c r="E21" s="21" t="s">
        <v>63</v>
      </c>
      <c r="F21" s="11" t="str">
        <f>IF(AND(ISNUMBER(F19),ISNUMBER(F20),F19&gt;0,F20&gt;0),F19*F20,"-")</f>
        <v>-</v>
      </c>
      <c r="G21" s="21" t="s">
        <v>63</v>
      </c>
      <c r="H21" s="11" t="str">
        <f>IF(AND(ISNUMBER(H19),ISNUMBER(H20),H19&gt;0,H20&gt;0),H19*H20,"-")</f>
        <v>-</v>
      </c>
      <c r="I21" s="21" t="s">
        <v>63</v>
      </c>
      <c r="J21" s="11" t="str">
        <f>IF(AND(ISNUMBER(J19),ISNUMBER(J20),J19&gt;0,J20&gt;0),J19*J20,"-")</f>
        <v>-</v>
      </c>
      <c r="K21" s="21" t="s">
        <v>63</v>
      </c>
      <c r="L21" s="11" t="str">
        <f>IF(AND(ISNUMBER(L19),ISNUMBER(L20),L19&gt;0,L20&gt;0),L19*L20,"-")</f>
        <v>-</v>
      </c>
      <c r="M21" s="21" t="s">
        <v>63</v>
      </c>
      <c r="N21" s="11" t="str">
        <f>IF(AND(ISNUMBER(N19),ISNUMBER(N20),N19&gt;0,N20&gt;0),N19*N20,"-")</f>
        <v>-</v>
      </c>
      <c r="O21" s="21" t="s">
        <v>63</v>
      </c>
    </row>
    <row r="22" spans="1:15" ht="14.25" thickBot="1">
      <c r="A22" s="8" t="s">
        <v>38</v>
      </c>
      <c r="B22" s="40" t="str">
        <f>IF(AND(ISNUMBER(B21),ISNUMBER(B5),ISNUMBER(B21),B5&gt;0),B21*B5,"-")</f>
        <v>-</v>
      </c>
      <c r="C22" s="38" t="s">
        <v>2</v>
      </c>
      <c r="D22" s="14" t="str">
        <f>IF(AND(ISNUMBER(D21),ISNUMBER(D5),ISNUMBER(D21),D5&gt;0),D21*D5,"-")</f>
        <v>-</v>
      </c>
      <c r="E22" s="23" t="s">
        <v>2</v>
      </c>
      <c r="F22" s="14" t="str">
        <f>IF(AND(ISNUMBER(F21),ISNUMBER(F5),ISNUMBER(F21),F5&gt;0),F21*F5,"-")</f>
        <v>-</v>
      </c>
      <c r="G22" s="22" t="s">
        <v>2</v>
      </c>
      <c r="H22" s="14" t="str">
        <f>IF(AND(ISNUMBER(H21),ISNUMBER(H5),ISNUMBER(H21),H5&gt;0),H21*H5,"-")</f>
        <v>-</v>
      </c>
      <c r="I22" s="23" t="s">
        <v>2</v>
      </c>
      <c r="J22" s="14" t="str">
        <f>IF(AND(ISNUMBER(J21),ISNUMBER(J5),ISNUMBER(J21),J5&gt;0),J21*J5,"-")</f>
        <v>-</v>
      </c>
      <c r="K22" s="22" t="s">
        <v>2</v>
      </c>
      <c r="L22" s="14" t="str">
        <f>IF(AND(ISNUMBER(L21),ISNUMBER(L5),ISNUMBER(L21),L5&gt;0),L21*L5,"-")</f>
        <v>-</v>
      </c>
      <c r="M22" s="22" t="s">
        <v>2</v>
      </c>
      <c r="N22" s="14" t="str">
        <f>IF(AND(ISNUMBER(N21),ISNUMBER(N5),ISNUMBER(N21),N5&gt;0),N21*N5,"-")</f>
        <v>-</v>
      </c>
      <c r="O22" s="22" t="s">
        <v>2</v>
      </c>
    </row>
    <row r="23" spans="1:15" ht="22.5" customHeight="1">
      <c r="A23" s="28" t="s">
        <v>39</v>
      </c>
      <c r="B23" s="33"/>
      <c r="C23" s="34"/>
      <c r="D23" s="5"/>
      <c r="E23" s="6"/>
      <c r="F23" s="9"/>
      <c r="G23" s="6"/>
      <c r="H23" s="5"/>
      <c r="I23" s="6"/>
      <c r="J23" s="5"/>
      <c r="K23" s="6"/>
      <c r="L23" s="5"/>
      <c r="M23" s="6"/>
      <c r="N23" s="5"/>
      <c r="O23" s="6"/>
    </row>
    <row r="24" spans="1:15" ht="13.5">
      <c r="A24" s="7" t="s">
        <v>40</v>
      </c>
      <c r="B24" s="39" t="str">
        <f>IF(AND(ISNUMBER($D$24),$D$24&gt;0),$D$24,"-")</f>
        <v>-</v>
      </c>
      <c r="C24" s="36" t="s">
        <v>7</v>
      </c>
      <c r="D24" s="19"/>
      <c r="E24" s="21" t="s">
        <v>7</v>
      </c>
      <c r="F24" s="11" t="str">
        <f>IF(AND(ISNUMBER($D$24),$D$24&gt;0),$D$24,"-")</f>
        <v>-</v>
      </c>
      <c r="G24" s="21" t="s">
        <v>7</v>
      </c>
      <c r="H24" s="11" t="str">
        <f>IF(AND(ISNUMBER($D$24),$D$24&gt;0),$D$24,"-")</f>
        <v>-</v>
      </c>
      <c r="I24" s="21" t="s">
        <v>7</v>
      </c>
      <c r="J24" s="11" t="str">
        <f>IF(AND(ISNUMBER($D$24),$D$24&gt;0),$D$24,"-")</f>
        <v>-</v>
      </c>
      <c r="K24" s="21" t="s">
        <v>7</v>
      </c>
      <c r="L24" s="11" t="str">
        <f>IF(AND(ISNUMBER($D$24),$D$24&gt;0),$D$24,"-")</f>
        <v>-</v>
      </c>
      <c r="M24" s="21" t="s">
        <v>7</v>
      </c>
      <c r="N24" s="11" t="str">
        <f>IF(AND(ISNUMBER($D$24),$D$24&gt;0),$D$24,"-")</f>
        <v>-</v>
      </c>
      <c r="O24" s="21" t="s">
        <v>7</v>
      </c>
    </row>
    <row r="25" spans="1:15" ht="13.5">
      <c r="A25" s="2" t="s">
        <v>41</v>
      </c>
      <c r="B25" s="39">
        <f>IF(AND(ISNUMBER(B8),B8&gt;0),B8,"-")</f>
        <v>280</v>
      </c>
      <c r="C25" s="36" t="s">
        <v>5</v>
      </c>
      <c r="D25" s="11" t="str">
        <f>IF(AND(ISNUMBER(D8),D8&gt;0),D8,"-")</f>
        <v>-</v>
      </c>
      <c r="E25" s="21" t="s">
        <v>59</v>
      </c>
      <c r="F25" s="11" t="str">
        <f>IF(AND(ISNUMBER(F8),F8&gt;0),F8,"-")</f>
        <v>-</v>
      </c>
      <c r="G25" s="21" t="s">
        <v>59</v>
      </c>
      <c r="H25" s="11" t="str">
        <f>IF(AND(ISNUMBER(H8),H8&gt;0),H8,"-")</f>
        <v>-</v>
      </c>
      <c r="I25" s="21" t="s">
        <v>59</v>
      </c>
      <c r="J25" s="11" t="str">
        <f>IF(AND(ISNUMBER(J8),J8&gt;0),J8,"-")</f>
        <v>-</v>
      </c>
      <c r="K25" s="21" t="s">
        <v>59</v>
      </c>
      <c r="L25" s="11" t="str">
        <f>IF(AND(ISNUMBER(L8),L8&gt;0),L8,"-")</f>
        <v>-</v>
      </c>
      <c r="M25" s="21" t="s">
        <v>59</v>
      </c>
      <c r="N25" s="11" t="str">
        <f>IF(AND(ISNUMBER(N8),N8&gt;0),N8,"-")</f>
        <v>-</v>
      </c>
      <c r="O25" s="21" t="s">
        <v>59</v>
      </c>
    </row>
    <row r="26" spans="1:15" ht="14.25" thickBot="1">
      <c r="A26" s="46" t="s">
        <v>42</v>
      </c>
      <c r="B26" s="41" t="str">
        <f>IF(AND(ISNUMBER(B24),B24&gt;0,ISNUMBER(B25),B25&gt;0),B24*B25,"-")</f>
        <v>-</v>
      </c>
      <c r="C26" s="42" t="s">
        <v>6</v>
      </c>
      <c r="D26" s="134" t="str">
        <f>IF(AND(ISNUMBER(D24),D24&gt;0,ISNUMBER(D25),D25&gt;0),D24*D25,"-")</f>
        <v>-</v>
      </c>
      <c r="E26" s="135" t="s">
        <v>64</v>
      </c>
      <c r="F26" s="134" t="str">
        <f>IF(AND(ISNUMBER(F24),F24&gt;0,ISNUMBER(F25),F25&gt;0),F24*F25,"-")</f>
        <v>-</v>
      </c>
      <c r="G26" s="135" t="s">
        <v>64</v>
      </c>
      <c r="H26" s="134" t="str">
        <f>IF(AND(ISNUMBER(H24),H24&gt;0,ISNUMBER(H25),H25&gt;0),H24*H25,"-")</f>
        <v>-</v>
      </c>
      <c r="I26" s="135" t="s">
        <v>64</v>
      </c>
      <c r="J26" s="134" t="str">
        <f>IF(AND(ISNUMBER(J24),J24&gt;0,ISNUMBER(J25),J25&gt;0),J24*J25,"-")</f>
        <v>-</v>
      </c>
      <c r="K26" s="135" t="s">
        <v>64</v>
      </c>
      <c r="L26" s="134" t="str">
        <f>IF(AND(ISNUMBER(L24),L24&gt;0,ISNUMBER(L25),L25&gt;0),L24*L25,"-")</f>
        <v>-</v>
      </c>
      <c r="M26" s="135" t="s">
        <v>64</v>
      </c>
      <c r="N26" s="134" t="str">
        <f>IF(AND(ISNUMBER(N24),N24&gt;0,ISNUMBER(N25),N25&gt;0),N24*N25,"-")</f>
        <v>-</v>
      </c>
      <c r="O26" s="135" t="s">
        <v>64</v>
      </c>
    </row>
    <row r="27" spans="1:15" ht="22.5" customHeight="1">
      <c r="A27" s="28" t="s">
        <v>43</v>
      </c>
      <c r="B27" s="33"/>
      <c r="C27" s="34"/>
      <c r="D27" s="5"/>
      <c r="E27" s="6"/>
      <c r="F27" s="9"/>
      <c r="G27" s="6"/>
      <c r="H27" s="5"/>
      <c r="I27" s="6"/>
      <c r="J27" s="5"/>
      <c r="K27" s="6"/>
      <c r="L27" s="5"/>
      <c r="M27" s="6"/>
      <c r="N27" s="5"/>
      <c r="O27" s="6"/>
    </row>
    <row r="28" spans="1:15" ht="18" customHeight="1" hidden="1">
      <c r="A28" s="27"/>
      <c r="B28" s="12">
        <f>IF(ISNUMBER(B21),B21,0)</f>
        <v>0</v>
      </c>
      <c r="C28" s="43"/>
      <c r="D28" s="12">
        <f>IF(ISNUMBER(D21),D21,0)</f>
        <v>0</v>
      </c>
      <c r="E28" s="13"/>
      <c r="F28" s="12">
        <f>IF(ISNUMBER(F21),F21,0)</f>
        <v>0</v>
      </c>
      <c r="G28" s="13"/>
      <c r="H28" s="12">
        <f>IF(ISNUMBER(H21),H21,0)</f>
        <v>0</v>
      </c>
      <c r="I28" s="13"/>
      <c r="J28" s="12">
        <f>IF(ISNUMBER(J21),J21,0)</f>
        <v>0</v>
      </c>
      <c r="K28" s="13"/>
      <c r="L28" s="12">
        <f>IF(ISNUMBER(L21),L21,0)</f>
        <v>0</v>
      </c>
      <c r="M28" s="13"/>
      <c r="N28" s="12">
        <f>IF(ISNUMBER(N21),N21,0)</f>
        <v>0</v>
      </c>
      <c r="O28" s="13"/>
    </row>
    <row r="29" spans="1:15" ht="18" customHeight="1" hidden="1">
      <c r="A29" s="27"/>
      <c r="B29" s="12">
        <f>IF(ISNUMBER(B26),B26,0)</f>
        <v>0</v>
      </c>
      <c r="C29" s="43"/>
      <c r="D29" s="12">
        <f>IF(ISNUMBER(D26),D26,0)</f>
        <v>0</v>
      </c>
      <c r="E29" s="13"/>
      <c r="F29" s="12">
        <f>IF(ISNUMBER(F26),F26,0)</f>
        <v>0</v>
      </c>
      <c r="G29" s="13"/>
      <c r="H29" s="12">
        <f>IF(ISNUMBER(H26),H26,0)</f>
        <v>0</v>
      </c>
      <c r="I29" s="13"/>
      <c r="J29" s="12">
        <f>IF(ISNUMBER(J26),J26,0)</f>
        <v>0</v>
      </c>
      <c r="K29" s="13"/>
      <c r="L29" s="12">
        <f>IF(ISNUMBER(L26),L26,0)</f>
        <v>0</v>
      </c>
      <c r="M29" s="13"/>
      <c r="N29" s="12">
        <f>IF(ISNUMBER(N26),N26,0)</f>
        <v>0</v>
      </c>
      <c r="O29" s="13"/>
    </row>
    <row r="30" spans="1:15" ht="18" customHeight="1" hidden="1">
      <c r="A30" s="27"/>
      <c r="B30" s="12">
        <f>SUM(B28:B29)</f>
        <v>0</v>
      </c>
      <c r="C30" s="43"/>
      <c r="D30" s="12">
        <f>SUM(D28:D29)</f>
        <v>0</v>
      </c>
      <c r="E30" s="13"/>
      <c r="F30" s="12">
        <f>SUM(F28:F29)</f>
        <v>0</v>
      </c>
      <c r="G30" s="13"/>
      <c r="H30" s="12">
        <f>SUM(H28:H29)</f>
        <v>0</v>
      </c>
      <c r="I30" s="13"/>
      <c r="J30" s="12">
        <f>SUM(J28:J29)</f>
        <v>0</v>
      </c>
      <c r="K30" s="13"/>
      <c r="L30" s="12">
        <f>SUM(L28:L29)</f>
        <v>0</v>
      </c>
      <c r="M30" s="13"/>
      <c r="N30" s="12">
        <f>SUM(N28:N29)</f>
        <v>0</v>
      </c>
      <c r="O30" s="13"/>
    </row>
    <row r="31" spans="1:15" ht="13.5">
      <c r="A31" s="2" t="s">
        <v>44</v>
      </c>
      <c r="B31" s="32" t="str">
        <f>IF(B30&gt;0,B30,"-")</f>
        <v>-</v>
      </c>
      <c r="C31" s="36" t="s">
        <v>8</v>
      </c>
      <c r="D31" s="4" t="str">
        <f>IF(D30&gt;0,D30,"-")</f>
        <v>-</v>
      </c>
      <c r="E31" s="21" t="s">
        <v>65</v>
      </c>
      <c r="F31" s="4" t="str">
        <f>IF(F30&gt;0,F30,"-")</f>
        <v>-</v>
      </c>
      <c r="G31" s="21" t="s">
        <v>65</v>
      </c>
      <c r="H31" s="4" t="str">
        <f>IF(H30&gt;0,H30,"-")</f>
        <v>-</v>
      </c>
      <c r="I31" s="21" t="s">
        <v>65</v>
      </c>
      <c r="J31" s="4" t="str">
        <f>IF(J30&gt;0,J30,"-")</f>
        <v>-</v>
      </c>
      <c r="K31" s="21" t="s">
        <v>65</v>
      </c>
      <c r="L31" s="4" t="str">
        <f>IF(L30&gt;0,L30,"-")</f>
        <v>-</v>
      </c>
      <c r="M31" s="21" t="s">
        <v>65</v>
      </c>
      <c r="N31" s="4" t="str">
        <f>IF(N30&gt;0,N30,"-")</f>
        <v>-</v>
      </c>
      <c r="O31" s="21" t="s">
        <v>65</v>
      </c>
    </row>
    <row r="32" spans="1:15" ht="13.5">
      <c r="A32" s="2" t="s">
        <v>45</v>
      </c>
      <c r="B32" s="32" t="str">
        <f>IF(AND(ISNUMBER(B31),ISNUMBER(B5)),B31*B5,"-")</f>
        <v>-</v>
      </c>
      <c r="C32" s="36" t="s">
        <v>8</v>
      </c>
      <c r="D32" s="4" t="str">
        <f>IF(AND(ISNUMBER(D31),ISNUMBER(D5)),D31*D5,"-")</f>
        <v>-</v>
      </c>
      <c r="E32" s="21" t="s">
        <v>64</v>
      </c>
      <c r="F32" s="4" t="str">
        <f>IF(AND(ISNUMBER(F31),ISNUMBER(F5)),F31*F5,"-")</f>
        <v>-</v>
      </c>
      <c r="G32" s="21" t="s">
        <v>64</v>
      </c>
      <c r="H32" s="4" t="str">
        <f>IF(AND(ISNUMBER(H31),ISNUMBER(H5)),H31*H5,"-")</f>
        <v>-</v>
      </c>
      <c r="I32" s="21" t="s">
        <v>64</v>
      </c>
      <c r="J32" s="4" t="str">
        <f>IF(AND(ISNUMBER(J31),ISNUMBER(J5)),J31*J5,"-")</f>
        <v>-</v>
      </c>
      <c r="K32" s="21" t="s">
        <v>64</v>
      </c>
      <c r="L32" s="4" t="str">
        <f>IF(AND(ISNUMBER(L31),ISNUMBER(L5)),L31*L5,"-")</f>
        <v>-</v>
      </c>
      <c r="M32" s="21" t="s">
        <v>64</v>
      </c>
      <c r="N32" s="4" t="str">
        <f>IF(AND(ISNUMBER(N31),ISNUMBER(N5)),N31*N5,"-")</f>
        <v>-</v>
      </c>
      <c r="O32" s="21" t="s">
        <v>64</v>
      </c>
    </row>
    <row r="33" spans="1:15" ht="13.5" hidden="1">
      <c r="A33" s="116"/>
      <c r="B33" s="118">
        <f>IF(ISBLANK(B$2),0,IF(ISNUMBER(B6),B6,0))</f>
        <v>120</v>
      </c>
      <c r="C33" s="117"/>
      <c r="D33" s="118">
        <f>IF(ISBLANK(D$2),0,IF(ISNUMBER(D6),D6,0))</f>
        <v>0</v>
      </c>
      <c r="E33" s="119"/>
      <c r="F33" s="118">
        <f>IF(ISBLANK(F$2),0,IF(ISNUMBER(F6),F6,0))</f>
        <v>0</v>
      </c>
      <c r="G33" s="119"/>
      <c r="H33" s="118">
        <f>IF(ISBLANK(H$2),0,IF(ISNUMBER(H6),H6,0))</f>
        <v>0</v>
      </c>
      <c r="I33" s="119"/>
      <c r="J33" s="118">
        <f>IF(ISBLANK(J$2),0,IF(ISNUMBER(J6),J6,0))</f>
        <v>0</v>
      </c>
      <c r="K33" s="119"/>
      <c r="L33" s="118">
        <f>IF(ISBLANK(L$2),0,IF(ISNUMBER(L6),L6,0))</f>
        <v>0</v>
      </c>
      <c r="M33" s="119"/>
      <c r="N33" s="118">
        <f>IF(ISBLANK(N$2),0,IF(ISNUMBER(N6),N6,0))</f>
        <v>0</v>
      </c>
      <c r="O33" s="119"/>
    </row>
    <row r="34" spans="1:15" ht="13.5" hidden="1">
      <c r="A34" s="116"/>
      <c r="B34" s="118">
        <f>IF(ISBLANK(B$2),0,IF(ISNUMBER(B7),B7,0))</f>
        <v>170</v>
      </c>
      <c r="C34" s="117"/>
      <c r="D34" s="118">
        <f>IF(ISBLANK(D$2),0,IF(ISNUMBER(D7),D7,0))</f>
        <v>0</v>
      </c>
      <c r="E34" s="119"/>
      <c r="F34" s="118">
        <f>IF(ISBLANK(F$2),0,IF(ISNUMBER(F7),F7,0))</f>
        <v>0</v>
      </c>
      <c r="G34" s="119"/>
      <c r="H34" s="118">
        <f>IF(ISBLANK(H$2),0,IF(ISNUMBER(H7),H7,0))</f>
        <v>0</v>
      </c>
      <c r="I34" s="119"/>
      <c r="J34" s="118">
        <f>IF(ISBLANK(J$2),0,IF(ISNUMBER(J7),J7,0))</f>
        <v>0</v>
      </c>
      <c r="K34" s="119"/>
      <c r="L34" s="118">
        <f>IF(ISBLANK(L$2),0,IF(ISNUMBER(L7),L7,0))</f>
        <v>0</v>
      </c>
      <c r="M34" s="119"/>
      <c r="N34" s="118">
        <f>IF(ISBLANK(N$2),0,IF(ISNUMBER(N7),N7,0))</f>
        <v>0</v>
      </c>
      <c r="O34" s="119"/>
    </row>
    <row r="35" spans="1:15" ht="13.5" hidden="1">
      <c r="A35" s="116"/>
      <c r="B35" s="4">
        <f>B33+B34</f>
        <v>290</v>
      </c>
      <c r="C35" s="117"/>
      <c r="D35" s="118">
        <f>D33+D34</f>
        <v>0</v>
      </c>
      <c r="E35" s="119"/>
      <c r="F35" s="118">
        <f>F33+F34</f>
        <v>0</v>
      </c>
      <c r="G35" s="119"/>
      <c r="H35" s="118">
        <f>H33+H34</f>
        <v>0</v>
      </c>
      <c r="I35" s="119"/>
      <c r="J35" s="118">
        <f>J33+J34</f>
        <v>0</v>
      </c>
      <c r="K35" s="119"/>
      <c r="L35" s="118">
        <f>L33+L34</f>
        <v>0</v>
      </c>
      <c r="M35" s="119"/>
      <c r="N35" s="118">
        <f>N33+N34</f>
        <v>0</v>
      </c>
      <c r="O35" s="119"/>
    </row>
    <row r="36" spans="1:15" ht="14.25" thickBot="1">
      <c r="A36" s="15" t="s">
        <v>46</v>
      </c>
      <c r="B36" s="124" t="str">
        <f>IF(AND(ISNUMBER(B31),ISNUMBER(B35),B35&gt;0),B31/B35,"-")</f>
        <v>-</v>
      </c>
      <c r="C36" s="44" t="s">
        <v>17</v>
      </c>
      <c r="D36" s="120" t="str">
        <f>IF(AND(ISNUMBER(D31),ISNUMBER(D35),D35&gt;0),D31/D35,"-")</f>
        <v>-</v>
      </c>
      <c r="E36" s="24" t="s">
        <v>66</v>
      </c>
      <c r="F36" s="120" t="str">
        <f>IF(AND(ISNUMBER(F31),ISNUMBER(F35),F35&gt;0),F31/F35,"-")</f>
        <v>-</v>
      </c>
      <c r="G36" s="24" t="s">
        <v>66</v>
      </c>
      <c r="H36" s="120" t="str">
        <f>IF(AND(ISNUMBER(H31),ISNUMBER(H35),H35&gt;0),H31/H35,"-")</f>
        <v>-</v>
      </c>
      <c r="I36" s="24" t="s">
        <v>66</v>
      </c>
      <c r="J36" s="120" t="str">
        <f>IF(AND(ISNUMBER(J31),ISNUMBER(J35),J35&gt;0),J31/J35,"-")</f>
        <v>-</v>
      </c>
      <c r="K36" s="24" t="s">
        <v>66</v>
      </c>
      <c r="L36" s="120" t="str">
        <f>IF(AND(ISNUMBER(L31),ISNUMBER(L35),L35&gt;0),L31/L35,"-")</f>
        <v>-</v>
      </c>
      <c r="M36" s="24" t="s">
        <v>66</v>
      </c>
      <c r="N36" s="120" t="str">
        <f>IF(AND(ISNUMBER(N31),ISNUMBER(N35),N35&gt;0),N31/N35,"-")</f>
        <v>-</v>
      </c>
      <c r="O36" s="24" t="s">
        <v>66</v>
      </c>
    </row>
    <row r="37" spans="1:15" ht="22.5" customHeight="1">
      <c r="A37" s="84" t="s">
        <v>47</v>
      </c>
      <c r="B37" s="105" t="str">
        <f>IF($D$9&gt;0,ROUND($D$9,1),"-")</f>
        <v>-</v>
      </c>
      <c r="C37" s="34" t="s">
        <v>3</v>
      </c>
      <c r="D37" s="106" t="str">
        <f>IF($D$9&gt;0,ROUND($D$9,1),"-")</f>
        <v>-</v>
      </c>
      <c r="E37" s="6" t="s">
        <v>67</v>
      </c>
      <c r="F37" s="107" t="str">
        <f>IF($D$9&gt;0,ROUND($D$9,1),"-")</f>
        <v>-</v>
      </c>
      <c r="G37" s="6" t="s">
        <v>67</v>
      </c>
      <c r="H37" s="106" t="str">
        <f>IF($D$9&gt;0,ROUND($D$9,1),"-")</f>
        <v>-</v>
      </c>
      <c r="I37" s="6" t="s">
        <v>67</v>
      </c>
      <c r="J37" s="106" t="str">
        <f>IF($D$9&gt;0,ROUND($D$9,1),"-")</f>
        <v>-</v>
      </c>
      <c r="K37" s="6" t="s">
        <v>67</v>
      </c>
      <c r="L37" s="106" t="str">
        <f>IF($D$9&gt;0,ROUND($D$9,1),"-")</f>
        <v>-</v>
      </c>
      <c r="M37" s="6" t="s">
        <v>67</v>
      </c>
      <c r="N37" s="106" t="str">
        <f>IF($D$9&gt;0,ROUND($D$9,1),"-")</f>
        <v>-</v>
      </c>
      <c r="O37" s="6" t="s">
        <v>67</v>
      </c>
    </row>
    <row r="38" spans="1:15" ht="22.5" customHeight="1" hidden="1">
      <c r="A38" s="84"/>
      <c r="B38" s="109">
        <f>IF(B10="-",0,B10)</f>
        <v>0</v>
      </c>
      <c r="C38" s="108"/>
      <c r="D38" s="109">
        <f>IF(ISBLANK(D10),0,D10)</f>
        <v>0</v>
      </c>
      <c r="E38" s="110"/>
      <c r="F38" s="109">
        <f>IF(F10="-",0,F10)</f>
        <v>0</v>
      </c>
      <c r="G38" s="110"/>
      <c r="H38" s="109">
        <f>IF(H10="-",0,H10)</f>
        <v>0</v>
      </c>
      <c r="I38" s="110"/>
      <c r="J38" s="109">
        <f>IF(J10="-",0,J10)</f>
        <v>0</v>
      </c>
      <c r="K38" s="110"/>
      <c r="L38" s="109">
        <f>IF(L10="-",0,L10)</f>
        <v>0</v>
      </c>
      <c r="M38" s="110"/>
      <c r="N38" s="109">
        <f>IF(N10="-",0,N10)</f>
        <v>0</v>
      </c>
      <c r="O38" s="110"/>
    </row>
    <row r="39" spans="1:15" ht="13.5">
      <c r="A39" s="84" t="s">
        <v>48</v>
      </c>
      <c r="B39" s="14">
        <f>IF(ISBLANK(B2),"-",IF(AND(ISNUMBER(B31),ISNUMBER(B9),ISNUMBER(B38),ISNUMBER(B16)),B16+B31*(-PV(B38/100,B9,1,,)),IF(B12&gt;0,B16,"-")))</f>
        <v>500</v>
      </c>
      <c r="C39" s="38" t="s">
        <v>2</v>
      </c>
      <c r="D39" s="14" t="str">
        <f>IF(ISBLANK(D2),"-",IF(AND(ISNUMBER(D31),ISNUMBER(D9),ISNUMBER(D38),ISNUMBER(D16)),D16+D31*(-PV(D38/100,D9,1,,)),IF(D12&gt;0,D16,"-")))</f>
        <v>-</v>
      </c>
      <c r="E39" s="22" t="s">
        <v>2</v>
      </c>
      <c r="F39" s="14" t="str">
        <f>IF(ISBLANK(F2),"-",IF(AND(ISNUMBER(F31),ISNUMBER(F9),ISNUMBER(F38),ISNUMBER(F16)),F16+F31*(-PV(F38/100,F9,1,,)),IF(F12&gt;0,F16,"-")))</f>
        <v>-</v>
      </c>
      <c r="G39" s="22" t="s">
        <v>2</v>
      </c>
      <c r="H39" s="14" t="str">
        <f>IF(ISBLANK(H2),"-",IF(AND(ISNUMBER(H31),ISNUMBER(H9),ISNUMBER(H38),ISNUMBER(H16)),H16+H31*(-PV(H38/100,H9,1,,)),IF(H12&gt;0,H16,"-")))</f>
        <v>-</v>
      </c>
      <c r="I39" s="22" t="s">
        <v>2</v>
      </c>
      <c r="J39" s="14" t="str">
        <f>IF(ISBLANK(J2),"-",IF(AND(ISNUMBER(J31),ISNUMBER(J9),ISNUMBER(J38),ISNUMBER(J16)),J16+J31*(-PV(J38/100,J9,1,,)),IF(J12&gt;0,J16,"-")))</f>
        <v>-</v>
      </c>
      <c r="K39" s="22" t="s">
        <v>2</v>
      </c>
      <c r="L39" s="14" t="str">
        <f>IF(ISBLANK(L2),"-",IF(AND(ISNUMBER(L31),ISNUMBER(L9),ISNUMBER(L38),ISNUMBER(L16)),L16+L31*(-PV(L38/100,L9,1,,)),IF(L12&gt;0,L16,"-")))</f>
        <v>-</v>
      </c>
      <c r="M39" s="22" t="s">
        <v>2</v>
      </c>
      <c r="N39" s="14" t="str">
        <f>IF(ISBLANK(N2),"-",IF(AND(ISNUMBER(N31),ISNUMBER(N9),ISNUMBER(N38),ISNUMBER(N16)),N16+N31*(-PV(N38/100,N9,1,,)),IF(N12&gt;0,N16,"-")))</f>
        <v>-</v>
      </c>
      <c r="O39" s="22" t="s">
        <v>2</v>
      </c>
    </row>
    <row r="40" spans="1:15" ht="13.5">
      <c r="A40" s="128" t="s">
        <v>49</v>
      </c>
      <c r="B40" s="129" t="str">
        <f>IF(AND(ISNUMBER(B39),ISNUMBER(B35),B35&gt;0,ISNUMBER(B37),B37&gt;0),B39/B35/B37,"-")</f>
        <v>-</v>
      </c>
      <c r="C40" s="38" t="s">
        <v>2</v>
      </c>
      <c r="D40" s="130" t="str">
        <f>IF(AND(ISNUMBER(D39),ISNUMBER(D35),D35&gt;0,ISNUMBER(D37),D37&gt;0),D39/D35/D37,"-")</f>
        <v>-</v>
      </c>
      <c r="E40" s="22" t="s">
        <v>66</v>
      </c>
      <c r="F40" s="130" t="str">
        <f>IF(AND(ISNUMBER(F39),ISNUMBER(F35),F35&gt;0,ISNUMBER(F37),F37&gt;0),F39/F35/F37,"-")</f>
        <v>-</v>
      </c>
      <c r="G40" s="22" t="s">
        <v>66</v>
      </c>
      <c r="H40" s="130" t="str">
        <f>IF(AND(ISNUMBER(H39),ISNUMBER(H35),H35&gt;0,ISNUMBER(H37),H37&gt;0),H39/H35/H37,"-")</f>
        <v>-</v>
      </c>
      <c r="I40" s="22" t="s">
        <v>66</v>
      </c>
      <c r="J40" s="130" t="str">
        <f>IF(AND(ISNUMBER(J39),ISNUMBER(J35),J35&gt;0,ISNUMBER(J37),J37&gt;0),J39/J35/J37,"-")</f>
        <v>-</v>
      </c>
      <c r="K40" s="22" t="s">
        <v>66</v>
      </c>
      <c r="L40" s="130" t="str">
        <f>IF(AND(ISNUMBER(L39),ISNUMBER(L35),L35&gt;0,ISNUMBER(L37),L37&gt;0),L39/L35/L37,"-")</f>
        <v>-</v>
      </c>
      <c r="M40" s="22" t="s">
        <v>66</v>
      </c>
      <c r="N40" s="130" t="str">
        <f>IF(AND(ISNUMBER(N39),ISNUMBER(N35),N35&gt;0,ISNUMBER(N37),N37&gt;0),N39/N35/N37,"-")</f>
        <v>-</v>
      </c>
      <c r="O40" s="22" t="s">
        <v>66</v>
      </c>
    </row>
    <row r="41" spans="1:15" ht="14.25" thickBot="1">
      <c r="A41" s="131" t="s">
        <v>50</v>
      </c>
      <c r="B41" s="132" t="str">
        <f>IF(AND(ISNUMBER(B39),ISNUMBER(B5),B5&gt;0),B39*B5,"-")</f>
        <v>-</v>
      </c>
      <c r="C41" s="45" t="s">
        <v>2</v>
      </c>
      <c r="D41" s="133" t="str">
        <f>IF(AND(ISNUMBER(D39),ISNUMBER(D5),D5&gt;0),D39*D5,"-")</f>
        <v>-</v>
      </c>
      <c r="E41" s="23" t="s">
        <v>2</v>
      </c>
      <c r="F41" s="133" t="str">
        <f>IF(AND(ISNUMBER(F39),ISNUMBER(F5),F5&gt;0),F39*F5,"-")</f>
        <v>-</v>
      </c>
      <c r="G41" s="23" t="s">
        <v>2</v>
      </c>
      <c r="H41" s="133" t="str">
        <f>IF(AND(ISNUMBER(H39),ISNUMBER(H5),H5&gt;0),H39*H5,"-")</f>
        <v>-</v>
      </c>
      <c r="I41" s="23" t="s">
        <v>2</v>
      </c>
      <c r="J41" s="133" t="str">
        <f>IF(AND(ISNUMBER(J39),ISNUMBER(J5),J5&gt;0),J39*J5,"-")</f>
        <v>-</v>
      </c>
      <c r="K41" s="23" t="s">
        <v>2</v>
      </c>
      <c r="L41" s="133" t="str">
        <f>IF(AND(ISNUMBER(L39),ISNUMBER(L5),L5&gt;0),L39*L5,"-")</f>
        <v>-</v>
      </c>
      <c r="M41" s="23" t="s">
        <v>2</v>
      </c>
      <c r="N41" s="133" t="str">
        <f>IF(AND(ISNUMBER(N39),ISNUMBER(N5),N5&gt;0),N39*N5,"-")</f>
        <v>-</v>
      </c>
      <c r="O41" s="23" t="s">
        <v>2</v>
      </c>
    </row>
    <row r="42" ht="6.75" customHeight="1"/>
    <row r="43" spans="1:11" ht="13.5">
      <c r="A43" s="153" t="s">
        <v>68</v>
      </c>
      <c r="B43" s="153"/>
      <c r="C43" s="153"/>
      <c r="D43" s="153"/>
      <c r="E43" s="153"/>
      <c r="F43" s="153"/>
      <c r="G43" s="153"/>
      <c r="H43" s="153"/>
      <c r="I43" s="154"/>
      <c r="J43" s="153"/>
      <c r="K43" s="154"/>
    </row>
    <row r="44" spans="1:20" ht="13.5">
      <c r="A44" s="148" t="s">
        <v>69</v>
      </c>
      <c r="B44" s="90"/>
      <c r="L44" s="125"/>
      <c r="M44" s="125"/>
      <c r="N44" s="125"/>
      <c r="O44" s="125"/>
      <c r="P44" s="125"/>
      <c r="Q44" s="125"/>
      <c r="R44" s="125"/>
      <c r="S44" s="125"/>
      <c r="T44" s="125"/>
    </row>
    <row r="45" spans="1:20" ht="13.5">
      <c r="A45" s="148" t="s">
        <v>70</v>
      </c>
      <c r="B45" s="90"/>
      <c r="L45" s="125"/>
      <c r="M45" s="125"/>
      <c r="N45" s="125"/>
      <c r="O45" s="125"/>
      <c r="P45" s="125"/>
      <c r="Q45" s="125"/>
      <c r="R45" s="125"/>
      <c r="S45" s="125"/>
      <c r="T45" s="125"/>
    </row>
    <row r="46" spans="1:20" ht="13.5">
      <c r="A46" s="148" t="s">
        <v>71</v>
      </c>
      <c r="B46" s="90"/>
      <c r="D46" s="91"/>
      <c r="L46" s="126"/>
      <c r="M46" s="126"/>
      <c r="N46" s="126"/>
      <c r="O46" s="126"/>
      <c r="P46" s="126"/>
      <c r="Q46" s="126"/>
      <c r="R46" s="126"/>
      <c r="S46" s="126"/>
      <c r="T46" s="126"/>
    </row>
    <row r="47" spans="1:20" ht="13.5">
      <c r="A47" s="148" t="s">
        <v>97</v>
      </c>
      <c r="B47" s="90"/>
      <c r="L47" s="126"/>
      <c r="M47" s="126"/>
      <c r="N47" s="126"/>
      <c r="O47" s="126"/>
      <c r="P47" s="126"/>
      <c r="Q47" s="126"/>
      <c r="R47" s="126"/>
      <c r="S47" s="126"/>
      <c r="T47" s="126"/>
    </row>
    <row r="48" spans="1:15" ht="12.75">
      <c r="A48" s="157" t="s">
        <v>72</v>
      </c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</row>
    <row r="49" spans="1:2" ht="13.5">
      <c r="A49" s="89"/>
      <c r="B49" s="90"/>
    </row>
    <row r="50" spans="1:2" ht="13.5">
      <c r="A50" s="89"/>
      <c r="B50" s="90"/>
    </row>
    <row r="51" spans="1:4" ht="13.5">
      <c r="A51" s="89"/>
      <c r="B51" s="90"/>
      <c r="D51" s="91"/>
    </row>
    <row r="52" spans="1:2" ht="13.5">
      <c r="A52" s="89"/>
      <c r="B52" s="90"/>
    </row>
    <row r="60" spans="1:13" ht="13.5">
      <c r="A60" s="89"/>
      <c r="B60" s="92"/>
      <c r="C60" s="93"/>
      <c r="D60" s="94"/>
      <c r="E60" s="95"/>
      <c r="F60" s="94"/>
      <c r="G60" s="95"/>
      <c r="H60" s="94"/>
      <c r="I60" s="95"/>
      <c r="J60" s="94"/>
      <c r="K60" s="95"/>
      <c r="L60" s="94"/>
      <c r="M60" s="95"/>
    </row>
    <row r="61" spans="1:13" ht="13.5">
      <c r="A61" s="89"/>
      <c r="B61" s="92"/>
      <c r="C61" s="96"/>
      <c r="D61" s="97"/>
      <c r="E61" s="98"/>
      <c r="F61" s="97"/>
      <c r="G61" s="98"/>
      <c r="H61" s="97"/>
      <c r="I61" s="95"/>
      <c r="J61" s="94"/>
      <c r="K61" s="95"/>
      <c r="L61" s="94"/>
      <c r="M61" s="95"/>
    </row>
  </sheetData>
  <sheetProtection/>
  <mergeCells count="23">
    <mergeCell ref="J1:K1"/>
    <mergeCell ref="L2:M2"/>
    <mergeCell ref="D3:E3"/>
    <mergeCell ref="F3:G3"/>
    <mergeCell ref="H3:I3"/>
    <mergeCell ref="L3:M3"/>
    <mergeCell ref="J3:K3"/>
    <mergeCell ref="L1:M1"/>
    <mergeCell ref="H1:I1"/>
    <mergeCell ref="A48:O48"/>
    <mergeCell ref="F1:G1"/>
    <mergeCell ref="H2:I2"/>
    <mergeCell ref="J2:K2"/>
    <mergeCell ref="F2:G2"/>
    <mergeCell ref="D2:E2"/>
    <mergeCell ref="B1:C1"/>
    <mergeCell ref="B2:C2"/>
    <mergeCell ref="D1:E1"/>
    <mergeCell ref="N1:O1"/>
    <mergeCell ref="N2:O2"/>
    <mergeCell ref="N3:O3"/>
    <mergeCell ref="A43:K43"/>
    <mergeCell ref="B3:C3"/>
  </mergeCells>
  <dataValidations count="3">
    <dataValidation errorStyle="warning" prompt="Select a value " errorTitle="Click OK to continue" sqref="J19:J21 L19:L21 F19:F21 B19:B21 H19:H21 D19:D21 N19:N21"/>
    <dataValidation errorStyle="information" prompt="Select one of the listed values or type your own one" errorTitle="Click OK to continue" error="    " sqref="N24 F24 H24 J24 L24 B24"/>
    <dataValidation allowBlank="1" showInputMessage="1" showErrorMessage="1" prompt="Put the name of manufacturer" sqref="D2:E2"/>
  </dataValidations>
  <printOptions horizontalCentered="1"/>
  <pageMargins left="0.3937007874015748" right="0.3937007874015748" top="0.984251968503937" bottom="0.5905511811023623" header="0.6299212598425197" footer="0.1968503937007874"/>
  <pageSetup horizontalDpi="600" verticalDpi="600" orientation="landscape" paperSize="9" scale="75" r:id="rId1"/>
  <headerFooter alignWithMargins="0">
    <oddHeader>&amp;L&amp;"Arial,Pogrubiony"&amp;12   Calculation tool for Life Cycle Cost assessment for Cooling and Freezing Units and their combinations</oddHeader>
    <oddFooter>&amp;CEuropean Project GreenLabelsPurchase - making a greener procurement with energy labels; www.greenlabelspurchase.net</oddFooter>
  </headerFooter>
  <ignoredErrors>
    <ignoredError sqref="B17 N17 L17 D17 F17 H17 J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="75" zoomScaleNormal="75" workbookViewId="0" topLeftCell="A5">
      <selection activeCell="O10" sqref="O10"/>
    </sheetView>
  </sheetViews>
  <sheetFormatPr defaultColWidth="9.140625" defaultRowHeight="12.75"/>
  <cols>
    <col min="1" max="1" width="52.7109375" style="102" customWidth="1"/>
    <col min="2" max="2" width="13.421875" style="47" customWidth="1"/>
    <col min="3" max="3" width="4.28125" style="47" customWidth="1"/>
    <col min="4" max="4" width="13.421875" style="47" customWidth="1"/>
    <col min="5" max="5" width="4.28125" style="47" customWidth="1"/>
    <col min="6" max="6" width="13.421875" style="47" customWidth="1"/>
    <col min="7" max="7" width="4.28125" style="47" customWidth="1"/>
    <col min="8" max="8" width="13.421875" style="47" customWidth="1"/>
    <col min="9" max="9" width="4.28125" style="47" customWidth="1"/>
    <col min="10" max="10" width="13.421875" style="47" customWidth="1"/>
    <col min="11" max="11" width="4.28125" style="47" customWidth="1"/>
    <col min="12" max="12" width="13.421875" style="47" customWidth="1"/>
    <col min="13" max="13" width="4.28125" style="47" customWidth="1"/>
    <col min="14" max="16384" width="9.140625" style="47" customWidth="1"/>
  </cols>
  <sheetData>
    <row r="1" spans="1:18" ht="27" customHeight="1" hidden="1">
      <c r="A1" s="100"/>
      <c r="B1" s="52" t="str">
        <f>IF(B10=0,"-",B10)</f>
        <v>-</v>
      </c>
      <c r="C1" s="53"/>
      <c r="D1" s="52" t="str">
        <f>IF(D10=0,"-",D10)</f>
        <v>-</v>
      </c>
      <c r="E1" s="111"/>
      <c r="F1" s="52" t="str">
        <f>IF(F10=0,"-",F10)</f>
        <v>-</v>
      </c>
      <c r="G1" s="53"/>
      <c r="H1" s="52" t="str">
        <f>IF(H10=0,"-",H10)</f>
        <v>-</v>
      </c>
      <c r="I1" s="53"/>
      <c r="J1" s="52" t="str">
        <f>IF(J10=0,"-",J10)</f>
        <v>-</v>
      </c>
      <c r="K1" s="112"/>
      <c r="L1" s="52" t="str">
        <f>IF(L10=0,"-",L10)</f>
        <v>-</v>
      </c>
      <c r="M1" s="53"/>
      <c r="N1" s="122">
        <f>MIN(B1:L1)</f>
        <v>0</v>
      </c>
      <c r="O1" s="113">
        <f>MAX(B1:M1)</f>
        <v>0</v>
      </c>
      <c r="P1" s="113">
        <f>SUM(B1:M1)</f>
        <v>0</v>
      </c>
      <c r="Q1" s="47">
        <f>IF(N1=O1,1,0)</f>
        <v>1</v>
      </c>
      <c r="R1" s="47">
        <f>IF(Q1=1,O1,0)</f>
        <v>0</v>
      </c>
    </row>
    <row r="2" spans="1:14" ht="12.75" customHeight="1" hidden="1">
      <c r="A2" s="70"/>
      <c r="B2" s="66">
        <f>IF(ISNUMBER('LCC, Hladilniki in zamrzovalnik'!D21),'LCC, Hladilniki in zamrzovalnik'!D21,0)</f>
        <v>0</v>
      </c>
      <c r="C2" s="65"/>
      <c r="D2" s="66">
        <f>IF(ISNUMBER('LCC, Hladilniki in zamrzovalnik'!F21),'LCC, Hladilniki in zamrzovalnik'!F21,0)</f>
        <v>0</v>
      </c>
      <c r="E2" s="65"/>
      <c r="F2" s="66">
        <f>IF(ISNUMBER('LCC, Hladilniki in zamrzovalnik'!H21),'LCC, Hladilniki in zamrzovalnik'!H21,0)</f>
        <v>0</v>
      </c>
      <c r="G2" s="65"/>
      <c r="H2" s="66">
        <f>IF(ISNUMBER('LCC, Hladilniki in zamrzovalnik'!J21),'LCC, Hladilniki in zamrzovalnik'!J21,0)</f>
        <v>0</v>
      </c>
      <c r="I2" s="65"/>
      <c r="J2" s="66">
        <f>IF(ISNUMBER('LCC, Hladilniki in zamrzovalnik'!L21),'LCC, Hladilniki in zamrzovalnik'!L21,0)</f>
        <v>0</v>
      </c>
      <c r="K2" s="65"/>
      <c r="L2" s="66">
        <f>IF(ISNUMBER('LCC, Hladilniki in zamrzovalnik'!N21),'LCC, Hladilniki in zamrzovalnik'!N21,0)</f>
        <v>0</v>
      </c>
      <c r="M2" s="65"/>
      <c r="N2" s="121"/>
    </row>
    <row r="3" spans="1:14" ht="12.75" customHeight="1" hidden="1">
      <c r="A3" s="70"/>
      <c r="B3" s="66">
        <f>IF(ISNUMBER(B24),B24,0)</f>
        <v>0</v>
      </c>
      <c r="C3" s="65"/>
      <c r="D3" s="66">
        <f>IF(ISNUMBER(D24),D24,0)</f>
        <v>0</v>
      </c>
      <c r="E3" s="65"/>
      <c r="F3" s="66">
        <f>IF(ISNUMBER(F24),F24,0)</f>
        <v>0</v>
      </c>
      <c r="G3" s="65"/>
      <c r="H3" s="66">
        <f>IF(ISNUMBER(H24),H24,0)</f>
        <v>0</v>
      </c>
      <c r="I3" s="65"/>
      <c r="J3" s="66">
        <f>IF(ISNUMBER(J24),J24,0)</f>
        <v>0</v>
      </c>
      <c r="K3" s="65"/>
      <c r="L3" s="66">
        <f>IF(ISNUMBER(L24),L24,0)</f>
        <v>0</v>
      </c>
      <c r="M3" s="65"/>
      <c r="N3" s="121"/>
    </row>
    <row r="4" spans="1:14" ht="12.75" customHeight="1" hidden="1">
      <c r="A4" s="70"/>
      <c r="B4" s="66">
        <f>IF(ISNUMBER(B22),B22,0)</f>
        <v>0</v>
      </c>
      <c r="C4" s="65"/>
      <c r="D4" s="66">
        <f>IF(ISNUMBER(D22),D22,0)</f>
        <v>0</v>
      </c>
      <c r="E4" s="65"/>
      <c r="F4" s="66">
        <f>IF(ISNUMBER(F22),F22,0)</f>
        <v>0</v>
      </c>
      <c r="G4" s="65"/>
      <c r="H4" s="66">
        <f>IF(ISNUMBER(H22),H22,0)</f>
        <v>0</v>
      </c>
      <c r="I4" s="65"/>
      <c r="J4" s="66">
        <f>IF(ISNUMBER(J22),J22,0)</f>
        <v>0</v>
      </c>
      <c r="K4" s="65"/>
      <c r="L4" s="66">
        <f>IF(ISNUMBER(L22),L22,0)</f>
        <v>0</v>
      </c>
      <c r="M4" s="65"/>
      <c r="N4" s="121"/>
    </row>
    <row r="5" ht="13.5" thickBot="1">
      <c r="A5" s="99"/>
    </row>
    <row r="6" spans="1:14" ht="12.75">
      <c r="A6" s="71"/>
      <c r="B6" s="158" t="s">
        <v>51</v>
      </c>
      <c r="C6" s="159"/>
      <c r="D6" s="158" t="s">
        <v>52</v>
      </c>
      <c r="E6" s="159"/>
      <c r="F6" s="158" t="s">
        <v>53</v>
      </c>
      <c r="G6" s="159"/>
      <c r="H6" s="158" t="s">
        <v>54</v>
      </c>
      <c r="I6" s="159"/>
      <c r="J6" s="158" t="s">
        <v>55</v>
      </c>
      <c r="K6" s="159"/>
      <c r="L6" s="158" t="s">
        <v>56</v>
      </c>
      <c r="M6" s="159"/>
      <c r="N6" s="121"/>
    </row>
    <row r="7" spans="1:15" ht="13.5">
      <c r="A7" s="72" t="s">
        <v>4</v>
      </c>
      <c r="B7" s="175">
        <f>IF(ISBLANK('[1]LCC, Hladilniki in zamrzovalnik'!D6),"-",'[1]LCC, Hladilniki in zamrzovalnik'!D6)</f>
        <v>0</v>
      </c>
      <c r="C7" s="147"/>
      <c r="D7" s="175">
        <f>IF(ISBLANK('[1]LCC, Hladilniki in zamrzovalnik'!F6),"-",'[1]LCC, Hladilniki in zamrzovalnik'!F6)</f>
        <v>0</v>
      </c>
      <c r="E7" s="147"/>
      <c r="F7" s="175">
        <f>IF(ISBLANK('[1]LCC, Hladilniki in zamrzovalnik'!H6),"-",'[1]LCC, Hladilniki in zamrzovalnik'!H6)</f>
        <v>0</v>
      </c>
      <c r="G7" s="147"/>
      <c r="H7" s="175">
        <f>IF(ISBLANK('[1]LCC, Hladilniki in zamrzovalnik'!J6),"-",'[1]LCC, Hladilniki in zamrzovalnik'!J6)</f>
        <v>0</v>
      </c>
      <c r="I7" s="147"/>
      <c r="J7" s="175" t="str">
        <f>IF(ISBLANK('[1]LCC, Hladilniki in zamrzovalnik'!L6),"-",'[1]LCC, Hladilniki in zamrzovalnik'!L6)</f>
        <v>-</v>
      </c>
      <c r="K7" s="147"/>
      <c r="L7" s="175" t="str">
        <f>IF(ISBLANK('[1]LCC, Hladilniki in zamrzovalnik'!N6),"-",'[1]LCC, Hladilniki in zamrzovalnik'!N6)</f>
        <v>-</v>
      </c>
      <c r="M7" s="147"/>
      <c r="N7" s="121"/>
      <c r="O7" s="136"/>
    </row>
    <row r="8" spans="1:14" ht="14.25" thickBot="1">
      <c r="A8" s="73" t="str">
        <f>'LCC, Hladilniki in zamrzovalnik'!A3</f>
        <v>Tip/model hladilnika/zamrzovalnika</v>
      </c>
      <c r="B8" s="168">
        <f>IF(ISBLANK('[1]LCC, Hladilniki in zamrzovalnik'!D7),"-",'[1]LCC, Hladilniki in zamrzovalnik'!D7)</f>
        <v>0</v>
      </c>
      <c r="C8" s="169"/>
      <c r="D8" s="168">
        <f>IF(ISBLANK('[1]LCC, Hladilniki in zamrzovalnik'!F7),"-",'[1]LCC, Hladilniki in zamrzovalnik'!F7)</f>
        <v>0</v>
      </c>
      <c r="E8" s="169"/>
      <c r="F8" s="168">
        <f>IF(ISBLANK('[1]LCC, Hladilniki in zamrzovalnik'!H7),"-",'[1]LCC, Hladilniki in zamrzovalnik'!H7)</f>
        <v>0</v>
      </c>
      <c r="G8" s="169"/>
      <c r="H8" s="168">
        <f>IF(ISBLANK('[1]LCC, Hladilniki in zamrzovalnik'!J7),"-",'[1]LCC, Hladilniki in zamrzovalnik'!J7)</f>
        <v>0</v>
      </c>
      <c r="I8" s="169"/>
      <c r="J8" s="168" t="str">
        <f>IF(ISBLANK('[1]LCC, Hladilniki in zamrzovalnik'!L7),"-",'[1]LCC, Hladilniki in zamrzovalnik'!L7)</f>
        <v>-</v>
      </c>
      <c r="K8" s="169"/>
      <c r="L8" s="168" t="str">
        <f>IF(ISBLANK('[1]LCC, Hladilniki in zamrzovalnik'!N7),"-",'[1]LCC, Hladilniki in zamrzovalnik'!N7)</f>
        <v>-</v>
      </c>
      <c r="M8" s="169"/>
      <c r="N8" s="121"/>
    </row>
    <row r="9" spans="1:14" ht="13.5">
      <c r="A9" s="72" t="s">
        <v>15</v>
      </c>
      <c r="B9" s="48"/>
      <c r="C9" s="49"/>
      <c r="D9" s="48"/>
      <c r="E9" s="50"/>
      <c r="F9" s="48"/>
      <c r="G9" s="51"/>
      <c r="H9" s="48"/>
      <c r="I9" s="51"/>
      <c r="J9" s="48"/>
      <c r="K9" s="50"/>
      <c r="L9" s="48"/>
      <c r="M9" s="51"/>
      <c r="N9" s="121"/>
    </row>
    <row r="10" spans="1:14" ht="26.25" customHeight="1">
      <c r="A10" s="74" t="s">
        <v>73</v>
      </c>
      <c r="B10" s="52"/>
      <c r="C10" s="53"/>
      <c r="D10" s="52"/>
      <c r="E10" s="54"/>
      <c r="F10" s="52"/>
      <c r="G10" s="55"/>
      <c r="H10" s="52"/>
      <c r="I10" s="55"/>
      <c r="J10" s="52"/>
      <c r="K10" s="56"/>
      <c r="L10" s="52"/>
      <c r="M10" s="55"/>
      <c r="N10" s="121"/>
    </row>
    <row r="11" spans="1:14" ht="15" customHeight="1">
      <c r="A11" s="74" t="s">
        <v>74</v>
      </c>
      <c r="B11" s="52"/>
      <c r="C11" s="57" t="s">
        <v>1</v>
      </c>
      <c r="D11" s="52"/>
      <c r="E11" s="57" t="s">
        <v>1</v>
      </c>
      <c r="F11" s="52"/>
      <c r="G11" s="57" t="s">
        <v>1</v>
      </c>
      <c r="H11" s="52"/>
      <c r="I11" s="57" t="s">
        <v>1</v>
      </c>
      <c r="J11" s="52"/>
      <c r="K11" s="57" t="s">
        <v>1</v>
      </c>
      <c r="L11" s="52"/>
      <c r="M11" s="57" t="s">
        <v>1</v>
      </c>
      <c r="N11" s="121"/>
    </row>
    <row r="12" spans="1:14" ht="13.5">
      <c r="A12" s="74" t="s">
        <v>75</v>
      </c>
      <c r="B12" s="58"/>
      <c r="C12" s="57" t="s">
        <v>1</v>
      </c>
      <c r="D12" s="58"/>
      <c r="E12" s="59" t="s">
        <v>1</v>
      </c>
      <c r="F12" s="58"/>
      <c r="G12" s="57" t="s">
        <v>1</v>
      </c>
      <c r="H12" s="58"/>
      <c r="I12" s="57" t="s">
        <v>1</v>
      </c>
      <c r="J12" s="58"/>
      <c r="K12" s="57" t="s">
        <v>1</v>
      </c>
      <c r="L12" s="58"/>
      <c r="M12" s="57" t="s">
        <v>1</v>
      </c>
      <c r="N12" s="121"/>
    </row>
    <row r="13" spans="1:14" ht="13.5">
      <c r="A13" s="74" t="s">
        <v>76</v>
      </c>
      <c r="B13" s="58"/>
      <c r="C13" s="57" t="s">
        <v>1</v>
      </c>
      <c r="D13" s="58"/>
      <c r="E13" s="59" t="s">
        <v>1</v>
      </c>
      <c r="F13" s="58"/>
      <c r="G13" s="57" t="s">
        <v>1</v>
      </c>
      <c r="H13" s="58"/>
      <c r="I13" s="57" t="s">
        <v>1</v>
      </c>
      <c r="J13" s="58"/>
      <c r="K13" s="57" t="s">
        <v>1</v>
      </c>
      <c r="L13" s="58"/>
      <c r="M13" s="57" t="s">
        <v>1</v>
      </c>
      <c r="N13" s="121"/>
    </row>
    <row r="14" spans="1:14" ht="13.5">
      <c r="A14" s="74" t="s">
        <v>77</v>
      </c>
      <c r="B14" s="58"/>
      <c r="C14" s="57" t="s">
        <v>1</v>
      </c>
      <c r="D14" s="58"/>
      <c r="E14" s="59" t="s">
        <v>1</v>
      </c>
      <c r="F14" s="58"/>
      <c r="G14" s="57" t="s">
        <v>1</v>
      </c>
      <c r="H14" s="58"/>
      <c r="I14" s="57" t="s">
        <v>1</v>
      </c>
      <c r="J14" s="58"/>
      <c r="K14" s="57" t="s">
        <v>1</v>
      </c>
      <c r="L14" s="58"/>
      <c r="M14" s="57" t="s">
        <v>1</v>
      </c>
      <c r="N14" s="121"/>
    </row>
    <row r="15" spans="1:14" ht="14.25" thickBot="1">
      <c r="A15" s="73" t="s">
        <v>78</v>
      </c>
      <c r="B15" s="79" t="str">
        <f>IF(B10=1,IF(SUM(B11:B14)&gt;0,SUM(B11:B14),IF(AND(B10=1,$Q$1=1),0,"-")),IF(ISBLANK(B10),"-",IF(B10=0,"excluded","-")))</f>
        <v>-</v>
      </c>
      <c r="C15" s="80" t="s">
        <v>1</v>
      </c>
      <c r="D15" s="79" t="str">
        <f>IF(D10=1,IF(SUM(D11:D14)&gt;0,SUM(D11:D14),IF(AND(D10=1,$Q$1=1),0,"-")),IF(ISBLANK(D10),"-",IF(D10=0,"excluded","-")))</f>
        <v>-</v>
      </c>
      <c r="E15" s="81" t="s">
        <v>1</v>
      </c>
      <c r="F15" s="79" t="str">
        <f>IF(F10=1,IF(SUM(F11:F14)&gt;0,SUM(F11:F14),IF(AND(F10=1,$Q$1=1),0,"-")),IF(ISBLANK(F10),"-",IF(F10=0,"excluded","-")))</f>
        <v>-</v>
      </c>
      <c r="G15" s="80" t="s">
        <v>1</v>
      </c>
      <c r="H15" s="79" t="str">
        <f>IF(H10=1,IF(SUM(H11:H14)&gt;0,SUM(H11:H14),IF(AND(H10=1,$Q$1=1),0,"-")),IF(ISBLANK(H10),"-",IF(H10=0,"excluded","-")))</f>
        <v>-</v>
      </c>
      <c r="I15" s="80" t="s">
        <v>1</v>
      </c>
      <c r="J15" s="79" t="str">
        <f>IF(J10=1,IF(SUM(J11:J14)&gt;0,SUM(J11:J14),IF(AND(J10=1,$Q$1=1),0,"-")),IF(ISBLANK(J10),"-",IF(J10=0,"excluded","-")))</f>
        <v>-</v>
      </c>
      <c r="K15" s="81" t="s">
        <v>1</v>
      </c>
      <c r="L15" s="79" t="str">
        <f>IF(L10=1,IF(SUM(L11:L14)&gt;0,SUM(L11:L14),IF(AND(L10=1,$Q$1=1),0,"-")),IF(ISBLANK(L10),"-",IF(L10=0,"excluded","-")))</f>
        <v>-</v>
      </c>
      <c r="M15" s="82" t="s">
        <v>1</v>
      </c>
      <c r="N15" s="121"/>
    </row>
    <row r="16" spans="1:14" ht="14.25" thickBot="1">
      <c r="A16" s="114" t="s">
        <v>79</v>
      </c>
      <c r="B16" s="137"/>
      <c r="C16" s="138" t="s">
        <v>1</v>
      </c>
      <c r="D16" s="137"/>
      <c r="E16" s="138" t="s">
        <v>1</v>
      </c>
      <c r="F16" s="137"/>
      <c r="G16" s="138" t="s">
        <v>1</v>
      </c>
      <c r="H16" s="137"/>
      <c r="I16" s="138" t="s">
        <v>1</v>
      </c>
      <c r="J16" s="137"/>
      <c r="K16" s="138" t="s">
        <v>1</v>
      </c>
      <c r="L16" s="137"/>
      <c r="M16" s="138" t="s">
        <v>1</v>
      </c>
      <c r="N16" s="121"/>
    </row>
    <row r="17" spans="1:14" ht="14.25" thickBot="1">
      <c r="A17" s="114" t="s">
        <v>80</v>
      </c>
      <c r="B17" s="137"/>
      <c r="C17" s="139" t="s">
        <v>11</v>
      </c>
      <c r="D17" s="140">
        <f>IF(AND(ISNUMBER(D10),ISNUMBER($B$17),D10=1),$B$17,"")</f>
      </c>
      <c r="E17" s="139" t="s">
        <v>11</v>
      </c>
      <c r="F17" s="140">
        <f>IF(AND(ISNUMBER(F10),ISNUMBER($B$17),F10=1),$B$17,"")</f>
      </c>
      <c r="G17" s="139" t="s">
        <v>11</v>
      </c>
      <c r="H17" s="140">
        <f>IF(AND(ISNUMBER(H10),ISNUMBER($B$17),H10=1),$B$17,"")</f>
      </c>
      <c r="I17" s="139" t="s">
        <v>11</v>
      </c>
      <c r="J17" s="140">
        <f>IF(AND(ISNUMBER(J10),ISNUMBER($B$17),J10=1),$B$17,"")</f>
      </c>
      <c r="K17" s="139" t="s">
        <v>11</v>
      </c>
      <c r="L17" s="140">
        <f>IF(AND(ISNUMBER(L10),ISNUMBER($B$17),L10=1),$B$17,"")</f>
      </c>
      <c r="M17" s="139" t="s">
        <v>11</v>
      </c>
      <c r="N17" s="121"/>
    </row>
    <row r="18" spans="1:14" ht="14.25" thickBot="1">
      <c r="A18" s="141" t="s">
        <v>81</v>
      </c>
      <c r="B18" s="137"/>
      <c r="C18" s="139" t="s">
        <v>11</v>
      </c>
      <c r="D18" s="140">
        <f>IF(AND(ISNUMBER(D10),ISNUMBER($B$18),D10=1),$B$18,"")</f>
      </c>
      <c r="E18" s="139" t="s">
        <v>11</v>
      </c>
      <c r="F18" s="140">
        <f>IF(AND(ISNUMBER(F10),ISNUMBER($B$18),F10=1),$B$18,"")</f>
      </c>
      <c r="G18" s="139" t="s">
        <v>11</v>
      </c>
      <c r="H18" s="140">
        <f>IF(AND(ISNUMBER(H10),ISNUMBER($B$18),H10=1),$B$18,"")</f>
      </c>
      <c r="I18" s="139" t="s">
        <v>11</v>
      </c>
      <c r="J18" s="140">
        <f>IF(AND(ISNUMBER(J10),ISNUMBER($B$18),J10=1),$B$18,"")</f>
      </c>
      <c r="K18" s="139" t="s">
        <v>11</v>
      </c>
      <c r="L18" s="140">
        <f>IF(AND(ISNUMBER(L10),ISNUMBER($B$18),L10=1),$B$18,"")</f>
      </c>
      <c r="M18" s="139" t="s">
        <v>11</v>
      </c>
      <c r="N18" s="121"/>
    </row>
    <row r="19" spans="1:14" ht="11.25" customHeight="1">
      <c r="A19" s="70"/>
      <c r="B19" s="170">
        <f>IF(AND(B10=1,ISNUMBER(B17),ISNUMBER(B18)),IF(B17+B18&gt;45,"Check above weigting shares for environmental and other performance/features criteria - sum should be less than or equal 45%","Sum of above weighting shares should be less than or equal 45%"),"")</f>
      </c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2"/>
      <c r="N19" s="121"/>
    </row>
    <row r="20" spans="1:14" ht="14.25" thickBot="1">
      <c r="A20" s="75" t="s">
        <v>82</v>
      </c>
      <c r="B20" s="78" t="str">
        <f>IF(AND(ISNUMBER(B10),B10=1,ISNUMBER(B15),ISNUMBER(B16),ISNUMBER(B17),ISNUMBER(B18)),IF(B17+B18&lt;=100,B15*B17/100+B16*B18/100,"change share"),IF(AND(ISNUMBER(B10),B10=0),"excluded","-"))</f>
        <v>-</v>
      </c>
      <c r="C20" s="77" t="s">
        <v>1</v>
      </c>
      <c r="D20" s="78" t="str">
        <f>IF(AND(ISNUMBER(D10),D10=1,ISNUMBER(D15),ISNUMBER(D16),ISNUMBER(D17),ISNUMBER(D18)),IF(D17+D18&lt;=100,D15*D17/100+D16*D18/100,"change share"),IF(AND(ISNUMBER(D10),D10=0),"excluded","-"))</f>
        <v>-</v>
      </c>
      <c r="E20" s="77" t="s">
        <v>1</v>
      </c>
      <c r="F20" s="78" t="str">
        <f>IF(AND(ISNUMBER(F10),F10=1,ISNUMBER(F15),ISNUMBER(F16),ISNUMBER(F17),ISNUMBER(F18)),IF(F17+F18&lt;=100,F15*F17/100+F16*F18/100,"change share"),IF(AND(ISNUMBER(F10),F10=0),"excluded","-"))</f>
        <v>-</v>
      </c>
      <c r="G20" s="77" t="s">
        <v>1</v>
      </c>
      <c r="H20" s="78" t="str">
        <f>IF(AND(ISNUMBER(H10),H10=1,ISNUMBER(H15),ISNUMBER(H16),ISNUMBER(H17),ISNUMBER(H18)),IF(H17+H18&lt;=100,H15*H17/100+H16*H18/100,"change share"),IF(AND(ISNUMBER(H10),H10=0),"excluded","-"))</f>
        <v>-</v>
      </c>
      <c r="I20" s="77" t="s">
        <v>1</v>
      </c>
      <c r="J20" s="78" t="str">
        <f>IF(AND(ISNUMBER(J10),J10=1,ISNUMBER(J15),ISNUMBER(J16),ISNUMBER(J17),ISNUMBER(J18)),IF(J17+J18&lt;=100,J15*J17/100+J16*J18/100,"change share"),IF(AND(ISNUMBER(J10),J10=0),"excluded","-"))</f>
        <v>-</v>
      </c>
      <c r="K20" s="77" t="s">
        <v>1</v>
      </c>
      <c r="L20" s="78" t="str">
        <f>IF(AND(ISNUMBER(L10),L10=1,ISNUMBER(L15),ISNUMBER(L16),ISNUMBER(L17),ISNUMBER(L18)),IF(L17+L18&lt;=100,L15*L17/100+L16*L18/100,"change share"),IF(AND(ISNUMBER(L10),L10=0),"excluded","-"))</f>
        <v>-</v>
      </c>
      <c r="M20" s="77" t="s">
        <v>1</v>
      </c>
      <c r="N20" s="121"/>
    </row>
    <row r="21" spans="1:14" ht="13.5">
      <c r="A21" s="114" t="s">
        <v>83</v>
      </c>
      <c r="B21" s="61" t="str">
        <f>IF(AND(ISNUMBER('LCC, Hladilniki in zamrzovalnik'!D9),B10&lt;&gt;0),'LCC, Hladilniki in zamrzovalnik'!D9,"-")</f>
        <v>-</v>
      </c>
      <c r="C21" s="62" t="s">
        <v>0</v>
      </c>
      <c r="D21" s="61" t="str">
        <f>IF(AND(ISNUMBER('LCC, Hladilniki in zamrzovalnik'!F9),D10&lt;&gt;0),'LCC, Hladilniki in zamrzovalnik'!F9,"-")</f>
        <v>-</v>
      </c>
      <c r="E21" s="62" t="s">
        <v>0</v>
      </c>
      <c r="F21" s="61" t="str">
        <f>IF(AND(ISNUMBER('LCC, Hladilniki in zamrzovalnik'!H9),F10&lt;&gt;0),'LCC, Hladilniki in zamrzovalnik'!H9,"-")</f>
        <v>-</v>
      </c>
      <c r="G21" s="62" t="s">
        <v>0</v>
      </c>
      <c r="H21" s="61" t="str">
        <f>IF(AND(ISNUMBER('LCC, Hladilniki in zamrzovalnik'!J9),H10&lt;&gt;0),'LCC, Hladilniki in zamrzovalnik'!J9,"-")</f>
        <v>-</v>
      </c>
      <c r="I21" s="62" t="s">
        <v>0</v>
      </c>
      <c r="J21" s="61" t="str">
        <f>IF(AND(ISNUMBER('LCC, Hladilniki in zamrzovalnik'!L9),J10&lt;&gt;0),'LCC, Hladilniki in zamrzovalnik'!L9,"-")</f>
        <v>-</v>
      </c>
      <c r="K21" s="62" t="s">
        <v>0</v>
      </c>
      <c r="L21" s="61" t="str">
        <f>IF(AND(ISNUMBER('LCC, Hladilniki in zamrzovalnik'!N9),L10&lt;&gt;0),'LCC, Hladilniki in zamrzovalnik'!N9,"-")</f>
        <v>-</v>
      </c>
      <c r="M21" s="62" t="s">
        <v>0</v>
      </c>
      <c r="N21" s="121"/>
    </row>
    <row r="22" spans="1:14" ht="13.5">
      <c r="A22" s="70" t="s">
        <v>84</v>
      </c>
      <c r="B22" s="145" t="str">
        <f>IF(AND(ISNUMBER('LCC, Hladilniki in zamrzovalnik'!D10),B10&lt;&gt;0),'LCC, Hladilniki in zamrzovalnik'!D10,"-")</f>
        <v>-</v>
      </c>
      <c r="C22" s="146" t="s">
        <v>11</v>
      </c>
      <c r="D22" s="145" t="str">
        <f>IF(AND(ISNUMBER('LCC, Hladilniki in zamrzovalnik'!F10),D10&lt;&gt;0),'LCC, Hladilniki in zamrzovalnik'!F10,"-")</f>
        <v>-</v>
      </c>
      <c r="E22" s="146" t="s">
        <v>11</v>
      </c>
      <c r="F22" s="145" t="str">
        <f>IF(AND(ISNUMBER('LCC, Hladilniki in zamrzovalnik'!H10),F10&lt;&gt;0),'LCC, Hladilniki in zamrzovalnik'!H10,"-")</f>
        <v>-</v>
      </c>
      <c r="G22" s="146" t="s">
        <v>11</v>
      </c>
      <c r="H22" s="145" t="str">
        <f>IF(AND(ISNUMBER('LCC, Hladilniki in zamrzovalnik'!J10),H10&lt;&gt;0),'LCC, Hladilniki in zamrzovalnik'!J10,"-")</f>
        <v>-</v>
      </c>
      <c r="I22" s="146" t="s">
        <v>11</v>
      </c>
      <c r="J22" s="145" t="str">
        <f>IF(AND(ISNUMBER('LCC, Hladilniki in zamrzovalnik'!L10),J10&lt;&gt;0),'LCC, Hladilniki in zamrzovalnik'!L10,"-")</f>
        <v>-</v>
      </c>
      <c r="K22" s="146" t="s">
        <v>11</v>
      </c>
      <c r="L22" s="145" t="str">
        <f>IF(AND(ISNUMBER('LCC, Hladilniki in zamrzovalnik'!N10),L10&lt;&gt;0),'LCC, Hladilniki in zamrzovalnik'!N10,"-")</f>
        <v>-</v>
      </c>
      <c r="M22" s="63" t="s">
        <v>11</v>
      </c>
      <c r="N22" s="121"/>
    </row>
    <row r="23" spans="1:14" ht="13.5">
      <c r="A23" s="67" t="s">
        <v>85</v>
      </c>
      <c r="B23" s="64" t="str">
        <f>IF(AND(OR(B10=1,B10=2),ISNUMBER('LCC, Hladilniki in zamrzovalnik'!D39)),'LCC, Hladilniki in zamrzovalnik'!D39,"-")</f>
        <v>-</v>
      </c>
      <c r="C23" s="65" t="s">
        <v>2</v>
      </c>
      <c r="D23" s="64" t="str">
        <f>IF(AND(OR(D10=1,D10=2),ISNUMBER('LCC, Hladilniki in zamrzovalnik'!F39)),'LCC, Hladilniki in zamrzovalnik'!F39,"-")</f>
        <v>-</v>
      </c>
      <c r="E23" s="65" t="s">
        <v>2</v>
      </c>
      <c r="F23" s="64" t="str">
        <f>IF(AND(OR(F10=1,F10=2),ISNUMBER('LCC, Hladilniki in zamrzovalnik'!H39)),'LCC, Hladilniki in zamrzovalnik'!H39,"-")</f>
        <v>-</v>
      </c>
      <c r="G23" s="65" t="s">
        <v>2</v>
      </c>
      <c r="H23" s="64" t="str">
        <f>IF(AND(OR(H10=1,H10=2),ISNUMBER('LCC, Hladilniki in zamrzovalnik'!J39)),'LCC, Hladilniki in zamrzovalnik'!J39,"-")</f>
        <v>-</v>
      </c>
      <c r="I23" s="65" t="s">
        <v>2</v>
      </c>
      <c r="J23" s="64" t="str">
        <f>IF(AND(OR(J10=1,J10=2),ISNUMBER('LCC, Hladilniki in zamrzovalnik'!L39)),'LCC, Hladilniki in zamrzovalnik'!L39,"-")</f>
        <v>-</v>
      </c>
      <c r="K23" s="65" t="s">
        <v>2</v>
      </c>
      <c r="L23" s="64" t="str">
        <f>IF(AND(OR(L10=1,L10=2),ISNUMBER('LCC, Hladilniki in zamrzovalnik'!N39)),'LCC, Hladilniki in zamrzovalnik'!N39,"-")</f>
        <v>-</v>
      </c>
      <c r="M23" s="65" t="s">
        <v>2</v>
      </c>
      <c r="N23" s="121"/>
    </row>
    <row r="24" spans="1:14" ht="13.5">
      <c r="A24" s="70" t="s">
        <v>86</v>
      </c>
      <c r="B24" s="60"/>
      <c r="C24" s="65" t="s">
        <v>0</v>
      </c>
      <c r="D24" s="60"/>
      <c r="E24" s="65" t="s">
        <v>0</v>
      </c>
      <c r="F24" s="60"/>
      <c r="G24" s="65" t="s">
        <v>0</v>
      </c>
      <c r="H24" s="60"/>
      <c r="I24" s="65" t="s">
        <v>0</v>
      </c>
      <c r="J24" s="60"/>
      <c r="K24" s="65" t="s">
        <v>0</v>
      </c>
      <c r="L24" s="60"/>
      <c r="M24" s="65" t="s">
        <v>0</v>
      </c>
      <c r="N24" s="121"/>
    </row>
    <row r="25" spans="1:14" ht="27">
      <c r="A25" s="67" t="s">
        <v>87</v>
      </c>
      <c r="B25" s="64" t="str">
        <f>IF(AND(ISNUMBER(B23),ISNUMBER(B2),ISNUMBER(B4),ISNUMBER(B3),B3&gt;=0),B23+B2*PV(B4/100,B3,1,,),"-")</f>
        <v>-</v>
      </c>
      <c r="C25" s="65" t="s">
        <v>2</v>
      </c>
      <c r="D25" s="64" t="str">
        <f>IF(AND(ISNUMBER(D23),ISNUMBER(D2),ISNUMBER(D4),ISNUMBER(D3),D3&gt;=0),D23+D2*PV(D4/100,D3,1,,),"-")</f>
        <v>-</v>
      </c>
      <c r="E25" s="65" t="s">
        <v>2</v>
      </c>
      <c r="F25" s="64" t="str">
        <f>IF(AND(ISNUMBER(F23),ISNUMBER(F2),ISNUMBER(F4),ISNUMBER(F3),F3&gt;=0),F23+F2*PV(F4/100,F3,1,,),"-")</f>
        <v>-</v>
      </c>
      <c r="G25" s="65" t="s">
        <v>2</v>
      </c>
      <c r="H25" s="64" t="str">
        <f>IF(AND(ISNUMBER(H23),ISNUMBER(H2),ISNUMBER(H4),ISNUMBER(H3),H3&gt;=0),H23+H2*PV(H4/100,H3,1,,),"-")</f>
        <v>-</v>
      </c>
      <c r="I25" s="65" t="s">
        <v>2</v>
      </c>
      <c r="J25" s="64" t="str">
        <f>IF(AND(ISNUMBER(J23),ISNUMBER(J2),ISNUMBER(J4),ISNUMBER(J3),J3&gt;=0),J23+J2*PV(J4/100,J3,1,,),"-")</f>
        <v>-</v>
      </c>
      <c r="K25" s="65" t="s">
        <v>2</v>
      </c>
      <c r="L25" s="64" t="str">
        <f>IF(AND(ISNUMBER(L23),ISNUMBER(L2),ISNUMBER(L4),ISNUMBER(L3),L3&gt;=0),L23+L2*PV(L4/100,L3,1,,),"-")</f>
        <v>-</v>
      </c>
      <c r="M25" s="65" t="s">
        <v>2</v>
      </c>
      <c r="N25" s="121"/>
    </row>
    <row r="26" spans="1:14" ht="13.5">
      <c r="A26" s="142" t="s">
        <v>88</v>
      </c>
      <c r="B26" s="143" t="str">
        <f>IF(ISNUMBER(B20),100-B17-B18,"-")</f>
        <v>-</v>
      </c>
      <c r="C26" s="144" t="s">
        <v>11</v>
      </c>
      <c r="D26" s="143" t="str">
        <f>IF(ISNUMBER(D20),100-D17-D18,"-")</f>
        <v>-</v>
      </c>
      <c r="E26" s="144" t="s">
        <v>11</v>
      </c>
      <c r="F26" s="143" t="str">
        <f>IF(ISNUMBER(F20),100-F17-F18,"-")</f>
        <v>-</v>
      </c>
      <c r="G26" s="144" t="s">
        <v>11</v>
      </c>
      <c r="H26" s="143" t="str">
        <f>IF(ISNUMBER(H20),100-H17-H18,"-")</f>
        <v>-</v>
      </c>
      <c r="I26" s="144" t="s">
        <v>11</v>
      </c>
      <c r="J26" s="143" t="str">
        <f>IF(ISNUMBER(J20),100-J17-J18,"-")</f>
        <v>-</v>
      </c>
      <c r="K26" s="144" t="s">
        <v>11</v>
      </c>
      <c r="L26" s="143" t="str">
        <f>IF(ISNUMBER(L20),100-L17-L18,"-")</f>
        <v>-</v>
      </c>
      <c r="M26" s="144" t="s">
        <v>11</v>
      </c>
      <c r="N26" s="121"/>
    </row>
    <row r="27" spans="1:14" ht="14.25" thickBot="1">
      <c r="A27" s="76" t="s">
        <v>89</v>
      </c>
      <c r="B27" s="68" t="str">
        <f>IF(AND(ISNUMBER(B25),ISNUMBER(B20),ISNUMBER(B26),$Q$1=1),(B20+B26)/B25*1000,"-")</f>
        <v>-</v>
      </c>
      <c r="C27" s="69" t="s">
        <v>1</v>
      </c>
      <c r="D27" s="68" t="str">
        <f>IF(AND(ISNUMBER(D25),ISNUMBER(D20),ISNUMBER(D26),$Q$1=1),(D20+D26)/D25*1000,"-")</f>
        <v>-</v>
      </c>
      <c r="E27" s="69" t="s">
        <v>1</v>
      </c>
      <c r="F27" s="68" t="str">
        <f>IF(AND(ISNUMBER(F25),ISNUMBER(F20),ISNUMBER(F26),$Q$1=1),(F20+F26)/F25*1000,"-")</f>
        <v>-</v>
      </c>
      <c r="G27" s="69" t="s">
        <v>1</v>
      </c>
      <c r="H27" s="68" t="str">
        <f>IF(AND(ISNUMBER(H25),ISNUMBER(H20),ISNUMBER(H26),$Q$1=1),(H20+H26)/H25*1000,"-")</f>
        <v>-</v>
      </c>
      <c r="I27" s="69" t="s">
        <v>1</v>
      </c>
      <c r="J27" s="68" t="str">
        <f>IF(AND(ISNUMBER(J25),ISNUMBER(J20),ISNUMBER(J26),$Q$1=1),(J20+J26)/J25*1000,"-")</f>
        <v>-</v>
      </c>
      <c r="K27" s="69" t="s">
        <v>1</v>
      </c>
      <c r="L27" s="68" t="str">
        <f>IF(AND(ISNUMBER(L25),ISNUMBER(L20),ISNUMBER(L26),$Q$1=1),(L20+L26)/L25*1000,"-")</f>
        <v>-</v>
      </c>
      <c r="M27" s="69" t="s">
        <v>1</v>
      </c>
      <c r="N27" s="121"/>
    </row>
    <row r="28" spans="1:14" ht="14.25" thickBot="1">
      <c r="A28" s="76" t="str">
        <f>IF(R1=1,"Rangiranje ekonomsko najugodnejših ponudb glede na okoljske kriterije",IF(R1=2,"Rangiranje ekonomsko najugodnejši ponudb glede na LCC v dejanski življenjski dobi","Economska presoja"))</f>
        <v>Economska presoja</v>
      </c>
      <c r="B28" s="173" t="str">
        <f>IF(AND(B10&lt;&gt;1,B10&lt;&gt;2),B15,IF(AND(ISNUMBER(B27),B27&gt;=0,B10=1,$Q$1=1),RANK(B27,$B$27:$L$27,0),IF(AND(ISNUMBER(B25),B10=2,$Q$1=1),RANK(B25,$B$25:$L$25,1),"-")))</f>
        <v>-</v>
      </c>
      <c r="C28" s="174"/>
      <c r="D28" s="173" t="str">
        <f>IF(AND(D10&lt;&gt;1,D10&lt;&gt;2),D15,IF(AND(ISNUMBER(D27),D27&gt;=0,D10=1,$Q$1=1),RANK(D27,$B$27:$L$27,0),IF(AND(ISNUMBER(D25),D10=2,$Q$1=1),RANK(D25,$B$25:$L$25,1),"-")))</f>
        <v>-</v>
      </c>
      <c r="E28" s="174"/>
      <c r="F28" s="173" t="str">
        <f>IF(AND(F10&lt;&gt;1,F10&lt;&gt;2),F15,IF(AND(ISNUMBER(F27),F27&gt;=0,F10=1,$Q$1=1),RANK(F27,$B$27:$L$27,0),IF(AND(ISNUMBER(F25),F10=2,$Q$1=1),RANK(F25,$B$25:$L$25,1),"-")))</f>
        <v>-</v>
      </c>
      <c r="G28" s="174"/>
      <c r="H28" s="173" t="str">
        <f>IF(AND(H10&lt;&gt;1,H10&lt;&gt;2),H15,IF(AND(ISNUMBER(H27),H27&gt;=0,H10=1,$Q$1=1),RANK(H27,$B$27:$L$27,0),IF(AND(ISNUMBER(H25),H10=2,$Q$1=1),RANK(H25,$B$25:$L$25,1),"-")))</f>
        <v>-</v>
      </c>
      <c r="I28" s="174"/>
      <c r="J28" s="173" t="str">
        <f>IF(AND(J10&lt;&gt;1,J10&lt;&gt;2),J15,IF(AND(ISNUMBER(J27),J27&gt;=0,J10=1,$Q$1=1),RANK(J27,$B$27:$L$27,0),IF(AND(ISNUMBER(J25),J10=2,$Q$1=1),RANK(J25,$B$25:$L$25,1),"-")))</f>
        <v>-</v>
      </c>
      <c r="K28" s="174"/>
      <c r="L28" s="173" t="str">
        <f>IF(AND(L10&lt;&gt;1,L10&lt;&gt;2),L15,IF(AND(ISNUMBER(L27),L27&gt;=0,L10=1,$Q$1=1),RANK(L27,$B$27:$L$27,0),IF(AND(ISNUMBER(L25),L10=2,$Q$1=1),RANK(L25,$B$25:$L$25,1),"-")))</f>
        <v>-</v>
      </c>
      <c r="M28" s="174"/>
      <c r="N28" s="123"/>
    </row>
    <row r="29" ht="12.75">
      <c r="A29" s="101" t="s">
        <v>68</v>
      </c>
    </row>
    <row r="30" spans="1:13" ht="12.75" customHeight="1">
      <c r="A30" s="166" t="s">
        <v>90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</row>
    <row r="31" spans="1:13" ht="12.75" customHeight="1">
      <c r="A31" s="166" t="s">
        <v>91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</row>
    <row r="32" spans="1:13" ht="12.75" customHeight="1">
      <c r="A32" s="166" t="s">
        <v>92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</row>
    <row r="33" spans="1:13" ht="12.75" customHeight="1">
      <c r="A33" s="166" t="s">
        <v>93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</row>
    <row r="34" spans="1:13" ht="12.75" customHeight="1">
      <c r="A34" s="166" t="s">
        <v>96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</row>
    <row r="35" spans="1:13" ht="12.75" customHeight="1">
      <c r="A35" s="166" t="s">
        <v>94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</row>
    <row r="36" spans="1:13" ht="12.75" customHeight="1">
      <c r="A36" s="167" t="s">
        <v>95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</row>
  </sheetData>
  <mergeCells count="32">
    <mergeCell ref="L6:M6"/>
    <mergeCell ref="B7:C7"/>
    <mergeCell ref="D7:E7"/>
    <mergeCell ref="F7:G7"/>
    <mergeCell ref="H7:I7"/>
    <mergeCell ref="J7:K7"/>
    <mergeCell ref="L7:M7"/>
    <mergeCell ref="B6:C6"/>
    <mergeCell ref="D6:E6"/>
    <mergeCell ref="F6:G6"/>
    <mergeCell ref="F8:G8"/>
    <mergeCell ref="H8:I8"/>
    <mergeCell ref="J6:K6"/>
    <mergeCell ref="H6:I6"/>
    <mergeCell ref="J8:K8"/>
    <mergeCell ref="L8:M8"/>
    <mergeCell ref="B19:M19"/>
    <mergeCell ref="B28:C28"/>
    <mergeCell ref="D28:E28"/>
    <mergeCell ref="F28:G28"/>
    <mergeCell ref="H28:I28"/>
    <mergeCell ref="J28:K28"/>
    <mergeCell ref="L28:M28"/>
    <mergeCell ref="B8:C8"/>
    <mergeCell ref="D8:E8"/>
    <mergeCell ref="A34:M34"/>
    <mergeCell ref="A35:M35"/>
    <mergeCell ref="A36:M36"/>
    <mergeCell ref="A30:M30"/>
    <mergeCell ref="A31:M31"/>
    <mergeCell ref="A32:M32"/>
    <mergeCell ref="A33:M33"/>
  </mergeCells>
  <conditionalFormatting sqref="B28:M28">
    <cfRule type="cellIs" priority="1" dxfId="0" operator="equal" stopIfTrue="1">
      <formula>1</formula>
    </cfRule>
  </conditionalFormatting>
  <conditionalFormatting sqref="A28">
    <cfRule type="cellIs" priority="2" dxfId="1" operator="equal" stopIfTrue="1">
      <formula>"Range of best economic offers considering environmental criteria"</formula>
    </cfRule>
    <cfRule type="cellIs" priority="3" dxfId="2" operator="equal" stopIfTrue="1">
      <formula>"Range of best economic offers considering LCC over an actual lifetime only"</formula>
    </cfRule>
  </conditionalFormatting>
  <conditionalFormatting sqref="B17:B18">
    <cfRule type="cellIs" priority="4" dxfId="3" operator="greaterThan" stopIfTrue="1">
      <formula>45</formula>
    </cfRule>
  </conditionalFormatting>
  <conditionalFormatting sqref="B19:M19">
    <cfRule type="cellIs" priority="5" dxfId="4" operator="equal" stopIfTrue="1">
      <formula>"Check above weigting shares for environmental and other performance/features criteria - sum should be less than or equal 45%"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&amp;L&amp;"Arial,Pogrubiony"&amp;12   Calculation tool for Life Cycle Cost assessment for Cooling and Freezing Units and their combinations</oddHeader>
    <oddFooter>&amp;CEuropean Project GreenLabelsPurchase - making a greener procurement with energy labels; www.greenlabelspurchase.net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</dc:creator>
  <cp:keywords/>
  <dc:description/>
  <cp:lastModifiedBy>Miha Tomšič</cp:lastModifiedBy>
  <cp:lastPrinted>2007-06-28T16:00:42Z</cp:lastPrinted>
  <dcterms:created xsi:type="dcterms:W3CDTF">2003-10-06T09:51:09Z</dcterms:created>
  <dcterms:modified xsi:type="dcterms:W3CDTF">2008-02-27T16:19:17Z</dcterms:modified>
  <cp:category/>
  <cp:version/>
  <cp:contentType/>
  <cp:contentStatus/>
</cp:coreProperties>
</file>