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tabRatio="582" activeTab="0"/>
  </bookViews>
  <sheets>
    <sheet name="LCC, Pralno-sušilni stroj" sheetId="1" r:id="rId1"/>
    <sheet name="Ekonomsko najugodnejša ponudba" sheetId="2" r:id="rId2"/>
  </sheets>
  <definedNames>
    <definedName name="_ftn1" localSheetId="1">'Ekonomsko najugodnejša ponudba'!#REF!</definedName>
    <definedName name="_ftn2" localSheetId="1">'Ekonomsko najugodnejša ponudba'!#REF!</definedName>
    <definedName name="_ftn3" localSheetId="1">'Ekonomsko najugodnejša ponudba'!#REF!</definedName>
    <definedName name="_ftnref1" localSheetId="1">'Ekonomsko najugodnejša ponudba'!#REF!</definedName>
    <definedName name="_ftnref2" localSheetId="1">'Ekonomsko najugodnejša ponudba'!#REF!</definedName>
    <definedName name="_ftnref3" localSheetId="1">'Ekonomsko najugodnejša ponudba'!#REF!</definedName>
  </definedNames>
  <calcPr fullCalcOnLoad="1"/>
</workbook>
</file>

<file path=xl/sharedStrings.xml><?xml version="1.0" encoding="utf-8"?>
<sst xmlns="http://schemas.openxmlformats.org/spreadsheetml/2006/main" count="423" uniqueCount="101">
  <si>
    <t>n</t>
  </si>
  <si>
    <t>€</t>
  </si>
  <si>
    <t>€/kWh</t>
  </si>
  <si>
    <t>%</t>
  </si>
  <si>
    <t>Standard</t>
  </si>
  <si>
    <t>€/m3</t>
  </si>
  <si>
    <t>kWh/kg</t>
  </si>
  <si>
    <t>kg</t>
  </si>
  <si>
    <t>x</t>
  </si>
  <si>
    <t>Ponudba 1</t>
  </si>
  <si>
    <t>Ponudba 2</t>
  </si>
  <si>
    <t>Ponudba 3</t>
  </si>
  <si>
    <t>Ponudba 4</t>
  </si>
  <si>
    <t>Ponudba 5</t>
  </si>
  <si>
    <t>Ponudba 6</t>
  </si>
  <si>
    <t>Proizvajalec</t>
  </si>
  <si>
    <t>Tip/model pralno-sušilnega stroja</t>
  </si>
  <si>
    <t>Tehnični opis in ocena delovanja</t>
  </si>
  <si>
    <t>let</t>
  </si>
  <si>
    <t>Skladnost z minimalnimi kriteriji [ne=0, da=1] 
Skladnost z minimalnimi kriteriji, ciljni kriteriji niso zahtevani = 2</t>
  </si>
  <si>
    <t>Skupno število točk za energijski/vodni kriterij (max 30)</t>
  </si>
  <si>
    <t>Skupno število točk za kriterij trajnosti (max 20)</t>
  </si>
  <si>
    <t>Skupno število točk za ostale kriterije (max 25)</t>
  </si>
  <si>
    <t>Skupno število točk za ekološki kriterij (max 25)</t>
  </si>
  <si>
    <t>Skupno število točk za ciljne kriterije</t>
  </si>
  <si>
    <t>Skupno število točk - energijski/vodni/trajnost/okoljski kriteriji</t>
  </si>
  <si>
    <t>Skupno število točk - ostali kriteriji</t>
  </si>
  <si>
    <t>Delež energijskih/vodnih/trajnostnih/okoljskih kriterijev</t>
  </si>
  <si>
    <t>Skupno število točk za delovanje</t>
  </si>
  <si>
    <t>Dejanska življenska doba za LCC oceno</t>
  </si>
  <si>
    <t>Dejanska diskontna stopnja za LCC oceno</t>
  </si>
  <si>
    <t>LCC z diskontno stopnjo v dejanski življenski dobi</t>
  </si>
  <si>
    <t>Doba garancijskega servisiranje brez dodatnih stroškov (leta)</t>
  </si>
  <si>
    <t>LCC v dejanski življenski dobi, upoštevajoč diskontno stopnjo ter dobo garancijskega servisiranja (Euro)</t>
  </si>
  <si>
    <t>Ekonomska ocena (delovanje/LCC)</t>
  </si>
  <si>
    <t>Opombe:</t>
  </si>
  <si>
    <t xml:space="preserve">    ter z upoštevanjem delovanja naprave, določenim v tehničnem opisu</t>
  </si>
  <si>
    <t>2. Vsaka ponudba mora ustrezati minimalnim kriterijem tehničnega opisa (da=1) , če je tako zahtevano. Vsaka ponudba, ki ne ustreza, se avtomatsko zavrne (ne=0)</t>
  </si>
  <si>
    <t xml:space="preserve">    Če ponudba ustreza minimalnim kriterijem, ciljni kriteriji pa niso postavljeni, se vrednost nastavi = 2</t>
  </si>
  <si>
    <t xml:space="preserve">     Ko je enkrat nastavljena, se ne sme popravljati na posameznih mestih</t>
  </si>
  <si>
    <t>4. Vrednost delovanja za vsako ponudbo se lahko vstavi v sive celice. Bele celice se računajo avtomatsko in se jih ne sme prepisati.</t>
  </si>
  <si>
    <t xml:space="preserve">1. Tabela je veljavna za ugotovitev najboljše ekonomske ponudbe z upoštevanjem življenskih stroškov (LCC), izračunanih v obrazcu "LCC, Pralno-sušilni stroj" </t>
  </si>
  <si>
    <t>Tip/model pralno - sušilnega stroja</t>
  </si>
  <si>
    <t>Primer</t>
  </si>
  <si>
    <t>n/leto</t>
  </si>
  <si>
    <t>kWh/program</t>
  </si>
  <si>
    <t>l/program</t>
  </si>
  <si>
    <t>€/napravo</t>
  </si>
  <si>
    <t>ur/napr./leto</t>
  </si>
  <si>
    <t>€/napr./leto</t>
  </si>
  <si>
    <t>€/program</t>
  </si>
  <si>
    <t>kWh/leto</t>
  </si>
  <si>
    <t>[m3/leto]</t>
  </si>
  <si>
    <t>€/leto</t>
  </si>
  <si>
    <t>€/št./leto</t>
  </si>
  <si>
    <t>€/kg/leto</t>
  </si>
  <si>
    <t>Tehnični detajli in podatki</t>
  </si>
  <si>
    <t>Standardna kapaciteta (pranje volne) [kg]</t>
  </si>
  <si>
    <t>Število pranj na leto[število/leto]</t>
  </si>
  <si>
    <t>Življenjska doba aparata, za LCC analizo [let]</t>
  </si>
  <si>
    <t xml:space="preserve">Diskontna stopnja za LCC oceno [%] </t>
  </si>
  <si>
    <t>Nabavna cena (glede na ponudbo)</t>
  </si>
  <si>
    <t>Poraba vode za standardno obtežbo in pogoje [l/program]</t>
  </si>
  <si>
    <t>Pristojbina v skladu z WEEE direktivo [€/napravo]</t>
  </si>
  <si>
    <t>Skupni nabavni stroški na aparat [Euro/aparat]</t>
  </si>
  <si>
    <t>Skupni stroški vseh aparatov [Euro]</t>
  </si>
  <si>
    <t>Stroški vzdrževanja na leto</t>
  </si>
  <si>
    <t>Urna postavka za vzdrževanja&amp; servisiranje [Euro/uro]</t>
  </si>
  <si>
    <t>Vzdrževanje in servisiranje naprave v enem letu [ur/napravo/leto]</t>
  </si>
  <si>
    <t>Stroški std. letnega vzdrževanja in servisiranja na aparat [Euro/napravo]</t>
  </si>
  <si>
    <t>Skupni stroški vzdrževanja aparat na leto</t>
  </si>
  <si>
    <t>LCC v ekonomski dobi</t>
  </si>
  <si>
    <t>Skupni stroški na aparat [Euro]</t>
  </si>
  <si>
    <t>Skupni stroški  za vse aparate [Euro]</t>
  </si>
  <si>
    <t>Skupni stroški na pranje [Euro]</t>
  </si>
  <si>
    <t>Skupni stroški delovanja na pranje [Euro/pranje]</t>
  </si>
  <si>
    <t>Skupni stroški delovanja za vse aparate na leto [Euro/leto]</t>
  </si>
  <si>
    <t>Skupni stroški delovanja na aparat letno [Euro/leto]</t>
  </si>
  <si>
    <t>Skupni stroški delovanja v letu</t>
  </si>
  <si>
    <t>Stroški pralnih sredstev na leto</t>
  </si>
  <si>
    <t>Stroški pralnih sredstev aparata na leto [Euro/leto]</t>
  </si>
  <si>
    <t>Stroški porabe vode in energije aparat(a) na leto</t>
  </si>
  <si>
    <t>Cena električne energije [Euro/kWh]</t>
  </si>
  <si>
    <t>Cena vode [Euro/m3]</t>
  </si>
  <si>
    <t>Strošek pralnih sredstev na program pranja [Euro/program]</t>
  </si>
  <si>
    <t>Poraba energije aparata na leto (razen mirujočega stanja) [KWh/leto]</t>
  </si>
  <si>
    <t>Poraba vode aparata na leto [m3/leto]</t>
  </si>
  <si>
    <t>Stroški energije na napravo na leto [Euro/leto]</t>
  </si>
  <si>
    <t>Stroški vode aparata na leto [Euro/leto]</t>
  </si>
  <si>
    <t>Skupni stroški porabe vode in energije aparata na leto [Euro/leto]</t>
  </si>
  <si>
    <t>Število naročenih naprav [število]</t>
  </si>
  <si>
    <r>
      <t>Poraba energije na kg oblačil (standardni test pri 60</t>
    </r>
    <r>
      <rPr>
        <vertAlign val="superscript"/>
        <sz val="10"/>
        <rFont val="Arial Narrow"/>
        <family val="2"/>
      </rPr>
      <t>o</t>
    </r>
    <r>
      <rPr>
        <sz val="10"/>
        <rFont val="Arial Narrow"/>
        <family val="2"/>
      </rPr>
      <t>C - program bombaž)[kWh/kg]</t>
    </r>
  </si>
  <si>
    <r>
      <t>Poraba energije za standardni program (60</t>
    </r>
    <r>
      <rPr>
        <vertAlign val="superscript"/>
        <sz val="10"/>
        <rFont val="Arial Narrow"/>
        <family val="2"/>
      </rPr>
      <t>o</t>
    </r>
    <r>
      <rPr>
        <sz val="10"/>
        <rFont val="Arial Narrow"/>
        <family val="2"/>
      </rPr>
      <t>C - bombaž) [kWh/program]</t>
    </r>
  </si>
  <si>
    <t>Nabavna cena aparata [Euro/aparat]</t>
  </si>
  <si>
    <t>Cena vgradnje z materialom za aparat  [Euro/aparat]</t>
  </si>
  <si>
    <t>Stroški dostave [Euro/aparat]</t>
  </si>
  <si>
    <t>1. Tehnični podatki za posamezne naprave se vstavi v sive celice, povzeti morajo biti po ustrezni tehnični dokumentaciji</t>
  </si>
  <si>
    <t>2. Tabela je veljavna za ekonomski izračun pralno-sušilnega stroja. Vzorčni izračun za standardni pralno-sušilni stroj je na voljo v tem tehničnem opisu.</t>
  </si>
  <si>
    <t>3. V stolpcu Ponudba 1 je nastavljena standardna vrednost za energijsko/vodno/ekološko/trajnostno delovanje, ki je avtomatsko privzeta v stolpcih ostalih ponudb.</t>
  </si>
  <si>
    <t>3. Podatki, kot npr. stroški energije ali pričakovana življenjska doba se lahko razlikujejo od danih vrednosti in se lahko popravijo</t>
  </si>
  <si>
    <t>4. LCC - stroški v življenjski dobi = nabavni stroški + (PWF*letni stroški delovanja) v življenjski dobi naprave, PWF = faktor trenutne vrednosti</t>
  </si>
</sst>
</file>

<file path=xl/styles.xml><?xml version="1.0" encoding="utf-8"?>
<styleSheet xmlns="http://schemas.openxmlformats.org/spreadsheetml/2006/main">
  <numFmts count="5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#,##0.00000"/>
    <numFmt numFmtId="198" formatCode="#,##0.0"/>
    <numFmt numFmtId="199" formatCode="#,##0.00_ ;[Red]\-#,##0.00\ "/>
    <numFmt numFmtId="200" formatCode="0.000"/>
    <numFmt numFmtId="201" formatCode="#,##0.000"/>
    <numFmt numFmtId="202" formatCode="#,##0.0000"/>
    <numFmt numFmtId="203" formatCode="0.0000"/>
    <numFmt numFmtId="204" formatCode="&quot;Tak&quot;;&quot;Tak&quot;;&quot;Nie&quot;"/>
    <numFmt numFmtId="205" formatCode="&quot;Prawda&quot;;&quot;Prawda&quot;;&quot;Fałsz&quot;"/>
    <numFmt numFmtId="206" formatCode="&quot;Włączone&quot;;&quot;Włączone&quot;;&quot;Wyłączone&quot;"/>
    <numFmt numFmtId="207" formatCode="[$€-2]\ #,##0.00_);[Red]\([$€-2]\ #,##0.00\)"/>
  </numFmts>
  <fonts count="2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color indexed="23"/>
      <name val="Arial"/>
      <family val="2"/>
    </font>
    <font>
      <sz val="10"/>
      <color indexed="23"/>
      <name val="Arial Narrow"/>
      <family val="2"/>
    </font>
    <font>
      <b/>
      <i/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23"/>
      <name val="Arial Narrow"/>
      <family val="2"/>
    </font>
    <font>
      <vertAlign val="superscript"/>
      <sz val="10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23"/>
      <name val="Arial Narrow"/>
      <family val="2"/>
    </font>
    <font>
      <sz val="11"/>
      <color indexed="2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8" fillId="2" borderId="1" xfId="0" applyFont="1" applyFill="1" applyBorder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right"/>
      <protection hidden="1"/>
    </xf>
    <xf numFmtId="3" fontId="0" fillId="0" borderId="3" xfId="0" applyNumberFormat="1" applyFont="1" applyFill="1" applyBorder="1" applyAlignment="1" applyProtection="1">
      <alignment horizontal="right"/>
      <protection hidden="1"/>
    </xf>
    <xf numFmtId="4" fontId="0" fillId="0" borderId="3" xfId="0" applyNumberFormat="1" applyFont="1" applyFill="1" applyBorder="1" applyAlignment="1" applyProtection="1">
      <alignment horizontal="right"/>
      <protection hidden="1"/>
    </xf>
    <xf numFmtId="4" fontId="0" fillId="0" borderId="4" xfId="0" applyNumberFormat="1" applyFont="1" applyFill="1" applyBorder="1" applyAlignment="1" applyProtection="1">
      <alignment horizontal="right"/>
      <protection hidden="1"/>
    </xf>
    <xf numFmtId="196" fontId="0" fillId="0" borderId="5" xfId="0" applyNumberFormat="1" applyFont="1" applyFill="1" applyBorder="1" applyAlignment="1" applyProtection="1">
      <alignment/>
      <protection hidden="1"/>
    </xf>
    <xf numFmtId="196" fontId="6" fillId="0" borderId="6" xfId="0" applyNumberFormat="1" applyFont="1" applyFill="1" applyBorder="1" applyAlignment="1" applyProtection="1">
      <alignment horizontal="center"/>
      <protection hidden="1"/>
    </xf>
    <xf numFmtId="0" fontId="6" fillId="3" borderId="7" xfId="0" applyFont="1" applyFill="1" applyBorder="1" applyAlignment="1" applyProtection="1">
      <alignment horizontal="right"/>
      <protection hidden="1"/>
    </xf>
    <xf numFmtId="0" fontId="7" fillId="3" borderId="7" xfId="0" applyFont="1" applyFill="1" applyBorder="1" applyAlignment="1" applyProtection="1">
      <alignment horizontal="right" wrapText="1"/>
      <protection hidden="1"/>
    </xf>
    <xf numFmtId="196" fontId="0" fillId="0" borderId="8" xfId="0" applyNumberFormat="1" applyFont="1" applyFill="1" applyBorder="1" applyAlignment="1" applyProtection="1">
      <alignment/>
      <protection hidden="1"/>
    </xf>
    <xf numFmtId="0" fontId="6" fillId="3" borderId="2" xfId="0" applyFont="1" applyFill="1" applyBorder="1" applyAlignment="1" applyProtection="1">
      <alignment horizontal="right" wrapText="1"/>
      <protection hidden="1"/>
    </xf>
    <xf numFmtId="2" fontId="0" fillId="0" borderId="3" xfId="0" applyNumberFormat="1" applyFont="1" applyFill="1" applyBorder="1" applyAlignment="1" applyProtection="1">
      <alignment horizontal="right"/>
      <protection hidden="1"/>
    </xf>
    <xf numFmtId="198" fontId="0" fillId="0" borderId="9" xfId="0" applyNumberFormat="1" applyFont="1" applyFill="1" applyBorder="1" applyAlignment="1" applyProtection="1">
      <alignment/>
      <protection hidden="1"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4" fontId="3" fillId="0" borderId="3" xfId="0" applyNumberFormat="1" applyFont="1" applyFill="1" applyBorder="1" applyAlignment="1" applyProtection="1">
      <alignment horizontal="right"/>
      <protection hidden="1"/>
    </xf>
    <xf numFmtId="2" fontId="3" fillId="0" borderId="4" xfId="0" applyNumberFormat="1" applyFont="1" applyFill="1" applyBorder="1" applyAlignment="1" applyProtection="1">
      <alignment horizontal="right"/>
      <protection hidden="1"/>
    </xf>
    <xf numFmtId="3" fontId="0" fillId="4" borderId="3" xfId="0" applyNumberFormat="1" applyFont="1" applyFill="1" applyBorder="1" applyAlignment="1" applyProtection="1">
      <alignment/>
      <protection locked="0"/>
    </xf>
    <xf numFmtId="2" fontId="0" fillId="4" borderId="4" xfId="0" applyNumberFormat="1" applyFont="1" applyFill="1" applyBorder="1" applyAlignment="1" applyProtection="1">
      <alignment/>
      <protection locked="0"/>
    </xf>
    <xf numFmtId="2" fontId="0" fillId="4" borderId="3" xfId="0" applyNumberFormat="1" applyFont="1" applyFill="1" applyBorder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 horizontal="left"/>
      <protection hidden="1"/>
    </xf>
    <xf numFmtId="3" fontId="6" fillId="0" borderId="12" xfId="0" applyNumberFormat="1" applyFont="1" applyFill="1" applyBorder="1" applyAlignment="1" applyProtection="1">
      <alignment horizontal="left"/>
      <protection hidden="1"/>
    </xf>
    <xf numFmtId="3" fontId="7" fillId="0" borderId="12" xfId="0" applyNumberFormat="1" applyFont="1" applyFill="1" applyBorder="1" applyAlignment="1" applyProtection="1">
      <alignment horizontal="left"/>
      <protection hidden="1"/>
    </xf>
    <xf numFmtId="3" fontId="7" fillId="0" borderId="13" xfId="0" applyNumberFormat="1" applyFont="1" applyFill="1" applyBorder="1" applyAlignment="1" applyProtection="1">
      <alignment horizontal="left"/>
      <protection hidden="1"/>
    </xf>
    <xf numFmtId="3" fontId="6" fillId="0" borderId="13" xfId="0" applyNumberFormat="1" applyFont="1" applyFill="1" applyBorder="1" applyAlignment="1" applyProtection="1">
      <alignment horizontal="left"/>
      <protection hidden="1"/>
    </xf>
    <xf numFmtId="0" fontId="8" fillId="2" borderId="7" xfId="0" applyFont="1" applyFill="1" applyBorder="1" applyAlignment="1" applyProtection="1">
      <alignment horizontal="right"/>
      <protection hidden="1"/>
    </xf>
    <xf numFmtId="0" fontId="8" fillId="2" borderId="14" xfId="0" applyFont="1" applyFill="1" applyBorder="1" applyAlignment="1" applyProtection="1">
      <alignment horizontal="right"/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1" xfId="0" applyFont="1" applyFill="1" applyBorder="1" applyAlignment="1" applyProtection="1">
      <alignment horizontal="right"/>
      <protection hidden="1"/>
    </xf>
    <xf numFmtId="2" fontId="3" fillId="0" borderId="15" xfId="0" applyNumberFormat="1" applyFont="1" applyFill="1" applyBorder="1" applyAlignment="1" applyProtection="1">
      <alignment horizontal="right"/>
      <protection hidden="1"/>
    </xf>
    <xf numFmtId="3" fontId="9" fillId="0" borderId="3" xfId="0" applyNumberFormat="1" applyFont="1" applyFill="1" applyBorder="1" applyAlignment="1" applyProtection="1">
      <alignment horizontal="right"/>
      <protection hidden="1"/>
    </xf>
    <xf numFmtId="3" fontId="10" fillId="0" borderId="11" xfId="0" applyNumberFormat="1" applyFont="1" applyFill="1" applyBorder="1" applyAlignment="1" applyProtection="1">
      <alignment horizontal="left"/>
      <protection hidden="1"/>
    </xf>
    <xf numFmtId="4" fontId="9" fillId="0" borderId="3" xfId="0" applyNumberFormat="1" applyFont="1" applyFill="1" applyBorder="1" applyAlignment="1" applyProtection="1">
      <alignment horizontal="right"/>
      <protection hidden="1"/>
    </xf>
    <xf numFmtId="196" fontId="9" fillId="0" borderId="5" xfId="0" applyNumberFormat="1" applyFont="1" applyFill="1" applyBorder="1" applyAlignment="1" applyProtection="1">
      <alignment/>
      <protection hidden="1"/>
    </xf>
    <xf numFmtId="196" fontId="10" fillId="0" borderId="6" xfId="0" applyNumberFormat="1" applyFont="1" applyFill="1" applyBorder="1" applyAlignment="1" applyProtection="1">
      <alignment horizontal="center"/>
      <protection hidden="1"/>
    </xf>
    <xf numFmtId="2" fontId="9" fillId="4" borderId="4" xfId="0" applyNumberFormat="1" applyFont="1" applyFill="1" applyBorder="1" applyAlignment="1" applyProtection="1">
      <alignment/>
      <protection locked="0"/>
    </xf>
    <xf numFmtId="3" fontId="10" fillId="0" borderId="12" xfId="0" applyNumberFormat="1" applyFont="1" applyFill="1" applyBorder="1" applyAlignment="1" applyProtection="1">
      <alignment horizontal="left"/>
      <protection hidden="1"/>
    </xf>
    <xf numFmtId="2" fontId="12" fillId="0" borderId="4" xfId="0" applyNumberFormat="1" applyFont="1" applyFill="1" applyBorder="1" applyAlignment="1" applyProtection="1">
      <alignment horizontal="right"/>
      <protection hidden="1"/>
    </xf>
    <xf numFmtId="3" fontId="13" fillId="0" borderId="12" xfId="0" applyNumberFormat="1" applyFont="1" applyFill="1" applyBorder="1" applyAlignment="1" applyProtection="1">
      <alignment horizontal="left"/>
      <protection hidden="1"/>
    </xf>
    <xf numFmtId="2" fontId="9" fillId="0" borderId="3" xfId="0" applyNumberFormat="1" applyFont="1" applyFill="1" applyBorder="1" applyAlignment="1" applyProtection="1">
      <alignment horizontal="right"/>
      <protection hidden="1"/>
    </xf>
    <xf numFmtId="4" fontId="12" fillId="0" borderId="3" xfId="0" applyNumberFormat="1" applyFont="1" applyFill="1" applyBorder="1" applyAlignment="1" applyProtection="1">
      <alignment horizontal="right"/>
      <protection hidden="1"/>
    </xf>
    <xf numFmtId="4" fontId="9" fillId="0" borderId="4" xfId="0" applyNumberFormat="1" applyFont="1" applyFill="1" applyBorder="1" applyAlignment="1" applyProtection="1">
      <alignment horizontal="right"/>
      <protection hidden="1"/>
    </xf>
    <xf numFmtId="3" fontId="10" fillId="0" borderId="10" xfId="0" applyNumberFormat="1" applyFont="1" applyFill="1" applyBorder="1" applyAlignment="1" applyProtection="1">
      <alignment horizontal="center"/>
      <protection hidden="1"/>
    </xf>
    <xf numFmtId="3" fontId="13" fillId="0" borderId="13" xfId="0" applyNumberFormat="1" applyFont="1" applyFill="1" applyBorder="1" applyAlignment="1" applyProtection="1">
      <alignment horizontal="left"/>
      <protection hidden="1"/>
    </xf>
    <xf numFmtId="3" fontId="0" fillId="4" borderId="3" xfId="0" applyNumberFormat="1" applyFont="1" applyFill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 applyProtection="1">
      <alignment horizontal="left"/>
      <protection hidden="1"/>
    </xf>
    <xf numFmtId="0" fontId="7" fillId="3" borderId="16" xfId="0" applyFont="1" applyFill="1" applyBorder="1" applyAlignment="1" applyProtection="1">
      <alignment horizontal="right"/>
      <protection hidden="1"/>
    </xf>
    <xf numFmtId="4" fontId="0" fillId="4" borderId="3" xfId="0" applyNumberFormat="1" applyFont="1" applyFill="1" applyBorder="1" applyAlignment="1" applyProtection="1">
      <alignment horizontal="right"/>
      <protection locked="0"/>
    </xf>
    <xf numFmtId="196" fontId="0" fillId="4" borderId="3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1" fontId="0" fillId="4" borderId="20" xfId="0" applyNumberFormat="1" applyFont="1" applyFill="1" applyBorder="1" applyAlignment="1" applyProtection="1">
      <alignment horizontal="center" vertical="center"/>
      <protection locked="0"/>
    </xf>
    <xf numFmtId="1" fontId="6" fillId="0" borderId="21" xfId="0" applyNumberFormat="1" applyFont="1" applyFill="1" applyBorder="1" applyAlignment="1" applyProtection="1">
      <alignment horizontal="left" vertical="center"/>
      <protection hidden="1"/>
    </xf>
    <xf numFmtId="1" fontId="6" fillId="0" borderId="11" xfId="0" applyNumberFormat="1" applyFont="1" applyFill="1" applyBorder="1" applyAlignment="1" applyProtection="1">
      <alignment horizontal="center" vertical="center"/>
      <protection hidden="1"/>
    </xf>
    <xf numFmtId="1" fontId="6" fillId="0" borderId="12" xfId="0" applyNumberFormat="1" applyFont="1" applyFill="1" applyBorder="1" applyAlignment="1" applyProtection="1">
      <alignment horizontal="left" vertical="center"/>
      <protection hidden="1"/>
    </xf>
    <xf numFmtId="1" fontId="6" fillId="0" borderId="11" xfId="0" applyNumberFormat="1" applyFont="1" applyFill="1" applyBorder="1" applyAlignment="1" applyProtection="1">
      <alignment horizontal="left" vertical="center"/>
      <protection hidden="1"/>
    </xf>
    <xf numFmtId="3" fontId="6" fillId="0" borderId="21" xfId="0" applyNumberFormat="1" applyFont="1" applyFill="1" applyBorder="1" applyAlignment="1" applyProtection="1">
      <alignment horizontal="left" vertical="center"/>
      <protection hidden="1"/>
    </xf>
    <xf numFmtId="3" fontId="0" fillId="4" borderId="20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/>
      <protection hidden="1"/>
    </xf>
    <xf numFmtId="3" fontId="0" fillId="4" borderId="3" xfId="0" applyNumberFormat="1" applyFont="1" applyFill="1" applyBorder="1" applyAlignment="1" applyProtection="1">
      <alignment horizontal="center" vertical="center"/>
      <protection locked="0"/>
    </xf>
    <xf numFmtId="3" fontId="6" fillId="0" borderId="12" xfId="0" applyNumberFormat="1" applyFont="1" applyFill="1" applyBorder="1" applyAlignment="1" applyProtection="1">
      <alignment horizontal="left" vertical="center"/>
      <protection hidden="1"/>
    </xf>
    <xf numFmtId="3" fontId="0" fillId="0" borderId="5" xfId="0" applyNumberFormat="1" applyFont="1" applyFill="1" applyBorder="1" applyAlignment="1" applyProtection="1">
      <alignment horizontal="center" vertical="center"/>
      <protection hidden="1"/>
    </xf>
    <xf numFmtId="2" fontId="6" fillId="0" borderId="6" xfId="0" applyNumberFormat="1" applyFont="1" applyFill="1" applyBorder="1" applyAlignment="1" applyProtection="1">
      <alignment horizontal="left" vertical="center"/>
      <protection hidden="1"/>
    </xf>
    <xf numFmtId="3" fontId="0" fillId="0" borderId="20" xfId="0" applyNumberFormat="1" applyFont="1" applyFill="1" applyBorder="1" applyAlignment="1" applyProtection="1">
      <alignment horizontal="center" vertical="center"/>
      <protection hidden="1"/>
    </xf>
    <xf numFmtId="2" fontId="6" fillId="0" borderId="21" xfId="0" applyNumberFormat="1" applyFont="1" applyFill="1" applyBorder="1" applyAlignment="1" applyProtection="1">
      <alignment horizontal="left" vertical="center"/>
      <protection hidden="1"/>
    </xf>
    <xf numFmtId="4" fontId="0" fillId="0" borderId="3" xfId="0" applyNumberFormat="1" applyFont="1" applyFill="1" applyBorder="1" applyAlignment="1" applyProtection="1">
      <alignment horizontal="center" vertical="center"/>
      <protection hidden="1"/>
    </xf>
    <xf numFmtId="196" fontId="6" fillId="0" borderId="12" xfId="0" applyNumberFormat="1" applyFont="1" applyFill="1" applyBorder="1" applyAlignment="1" applyProtection="1">
      <alignment vertical="center"/>
      <protection hidden="1"/>
    </xf>
    <xf numFmtId="3" fontId="0" fillId="4" borderId="3" xfId="0" applyNumberFormat="1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right" vertical="center" wrapText="1"/>
      <protection hidden="1"/>
    </xf>
    <xf numFmtId="2" fontId="3" fillId="0" borderId="15" xfId="0" applyNumberFormat="1" applyFont="1" applyFill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2" fontId="9" fillId="4" borderId="3" xfId="0" applyNumberFormat="1" applyFont="1" applyFill="1" applyBorder="1" applyAlignment="1" applyProtection="1">
      <alignment horizontal="right"/>
      <protection locked="0"/>
    </xf>
    <xf numFmtId="4" fontId="9" fillId="0" borderId="23" xfId="0" applyNumberFormat="1" applyFont="1" applyFill="1" applyBorder="1" applyAlignment="1" applyProtection="1">
      <alignment horizontal="right"/>
      <protection hidden="1"/>
    </xf>
    <xf numFmtId="4" fontId="0" fillId="0" borderId="23" xfId="0" applyNumberFormat="1" applyFont="1" applyFill="1" applyBorder="1" applyAlignment="1" applyProtection="1">
      <alignment horizontal="right"/>
      <protection hidden="1"/>
    </xf>
    <xf numFmtId="1" fontId="7" fillId="0" borderId="24" xfId="0" applyNumberFormat="1" applyFont="1" applyFill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 applyProtection="1">
      <alignment horizontal="right" vertical="center" wrapText="1"/>
      <protection hidden="1"/>
    </xf>
    <xf numFmtId="0" fontId="3" fillId="0" borderId="5" xfId="0" applyFont="1" applyFill="1" applyBorder="1" applyAlignment="1" applyProtection="1">
      <alignment horizontal="right" vertical="center" wrapText="1"/>
      <protection hidden="1"/>
    </xf>
    <xf numFmtId="0" fontId="7" fillId="0" borderId="4" xfId="0" applyFont="1" applyFill="1" applyBorder="1" applyAlignment="1" applyProtection="1">
      <alignment horizontal="right" vertical="center" wrapText="1"/>
      <protection hidden="1"/>
    </xf>
    <xf numFmtId="0" fontId="7" fillId="0" borderId="23" xfId="0" applyFont="1" applyFill="1" applyBorder="1" applyAlignment="1" applyProtection="1">
      <alignment horizontal="right" vertical="center" wrapText="1"/>
      <protection hidden="1"/>
    </xf>
    <xf numFmtId="0" fontId="6" fillId="0" borderId="3" xfId="0" applyFont="1" applyFill="1" applyBorder="1" applyAlignment="1" applyProtection="1">
      <alignment horizontal="right" vertical="center" wrapText="1"/>
      <protection hidden="1"/>
    </xf>
    <xf numFmtId="0" fontId="7" fillId="0" borderId="20" xfId="0" applyFont="1" applyFill="1" applyBorder="1" applyAlignment="1" applyProtection="1">
      <alignment horizontal="right" vertical="center" wrapText="1"/>
      <protection hidden="1"/>
    </xf>
    <xf numFmtId="0" fontId="6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right" vertical="center" wrapText="1"/>
      <protection hidden="1"/>
    </xf>
    <xf numFmtId="0" fontId="6" fillId="0" borderId="3" xfId="0" applyFont="1" applyFill="1" applyBorder="1" applyAlignment="1" applyProtection="1">
      <alignment horizontal="right" wrapText="1"/>
      <protection hidden="1"/>
    </xf>
    <xf numFmtId="2" fontId="6" fillId="0" borderId="13" xfId="0" applyNumberFormat="1" applyFont="1" applyFill="1" applyBorder="1" applyAlignment="1" applyProtection="1">
      <alignment horizontal="left"/>
      <protection hidden="1"/>
    </xf>
    <xf numFmtId="1" fontId="3" fillId="0" borderId="9" xfId="0" applyNumberFormat="1" applyFont="1" applyFill="1" applyBorder="1" applyAlignment="1" applyProtection="1">
      <alignment horizontal="center" vertical="center"/>
      <protection hidden="1"/>
    </xf>
    <xf numFmtId="4" fontId="0" fillId="0" borderId="23" xfId="0" applyNumberFormat="1" applyFont="1" applyFill="1" applyBorder="1" applyAlignment="1" applyProtection="1">
      <alignment horizontal="center"/>
      <protection hidden="1"/>
    </xf>
    <xf numFmtId="1" fontId="3" fillId="0" borderId="4" xfId="0" applyNumberFormat="1" applyFont="1" applyFill="1" applyBorder="1" applyAlignment="1" applyProtection="1">
      <alignment horizontal="center" vertical="center"/>
      <protection hidden="1"/>
    </xf>
    <xf numFmtId="1" fontId="7" fillId="0" borderId="10" xfId="0" applyNumberFormat="1" applyFont="1" applyFill="1" applyBorder="1" applyAlignment="1" applyProtection="1">
      <alignment horizontal="left" vertical="center"/>
      <protection hidden="1"/>
    </xf>
    <xf numFmtId="1" fontId="3" fillId="0" borderId="23" xfId="0" applyNumberFormat="1" applyFont="1" applyFill="1" applyBorder="1" applyAlignment="1" applyProtection="1">
      <alignment horizontal="center" vertical="center"/>
      <protection hidden="1"/>
    </xf>
    <xf numFmtId="1" fontId="7" fillId="0" borderId="13" xfId="0" applyNumberFormat="1" applyFont="1" applyFill="1" applyBorder="1" applyAlignment="1" applyProtection="1">
      <alignment horizontal="left" vertical="center"/>
      <protection hidden="1"/>
    </xf>
    <xf numFmtId="1" fontId="7" fillId="0" borderId="25" xfId="0" applyNumberFormat="1" applyFont="1" applyFill="1" applyBorder="1" applyAlignment="1" applyProtection="1">
      <alignment horizontal="left" vertical="center"/>
      <protection hidden="1"/>
    </xf>
    <xf numFmtId="196" fontId="7" fillId="0" borderId="13" xfId="0" applyNumberFormat="1" applyFont="1" applyFill="1" applyBorder="1" applyAlignment="1" applyProtection="1">
      <alignment horizontal="left" vertical="center"/>
      <protection hidden="1"/>
    </xf>
    <xf numFmtId="3" fontId="0" fillId="0" borderId="3" xfId="0" applyNumberFormat="1" applyFont="1" applyFill="1" applyBorder="1" applyAlignment="1" applyProtection="1">
      <alignment horizontal="center"/>
      <protection hidden="1"/>
    </xf>
    <xf numFmtId="2" fontId="0" fillId="4" borderId="3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2" fontId="10" fillId="0" borderId="0" xfId="0" applyNumberFormat="1" applyFont="1" applyAlignment="1" applyProtection="1">
      <alignment horizontal="left"/>
      <protection hidden="1"/>
    </xf>
    <xf numFmtId="2" fontId="0" fillId="0" borderId="0" xfId="0" applyNumberFormat="1" applyFont="1" applyAlignment="1" applyProtection="1">
      <alignment horizontal="left"/>
      <protection hidden="1"/>
    </xf>
    <xf numFmtId="2" fontId="6" fillId="0" borderId="0" xfId="0" applyNumberFormat="1" applyFont="1" applyAlignment="1" applyProtection="1">
      <alignment horizontal="left"/>
      <protection hidden="1"/>
    </xf>
    <xf numFmtId="196" fontId="9" fillId="4" borderId="4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right" vertical="center" wrapText="1"/>
      <protection hidden="1"/>
    </xf>
    <xf numFmtId="0" fontId="0" fillId="0" borderId="20" xfId="0" applyFont="1" applyFill="1" applyBorder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198" fontId="9" fillId="4" borderId="4" xfId="0" applyNumberFormat="1" applyFont="1" applyFill="1" applyBorder="1" applyAlignment="1" applyProtection="1">
      <alignment/>
      <protection locked="0"/>
    </xf>
    <xf numFmtId="198" fontId="0" fillId="4" borderId="3" xfId="0" applyNumberFormat="1" applyFont="1" applyFill="1" applyBorder="1" applyAlignment="1" applyProtection="1">
      <alignment/>
      <protection locked="0"/>
    </xf>
    <xf numFmtId="196" fontId="9" fillId="0" borderId="5" xfId="0" applyNumberFormat="1" applyFont="1" applyFill="1" applyBorder="1" applyAlignment="1" applyProtection="1">
      <alignment horizontal="right"/>
      <protection hidden="1"/>
    </xf>
    <xf numFmtId="196" fontId="0" fillId="0" borderId="5" xfId="0" applyNumberFormat="1" applyFont="1" applyFill="1" applyBorder="1" applyAlignment="1" applyProtection="1">
      <alignment horizontal="right"/>
      <protection hidden="1"/>
    </xf>
    <xf numFmtId="196" fontId="0" fillId="0" borderId="8" xfId="0" applyNumberFormat="1" applyFont="1" applyFill="1" applyBorder="1" applyAlignment="1" applyProtection="1">
      <alignment horizontal="right"/>
      <protection hidden="1"/>
    </xf>
    <xf numFmtId="196" fontId="10" fillId="0" borderId="10" xfId="0" applyNumberFormat="1" applyFont="1" applyFill="1" applyBorder="1" applyAlignment="1" applyProtection="1">
      <alignment horizontal="center"/>
      <protection hidden="1"/>
    </xf>
    <xf numFmtId="196" fontId="0" fillId="0" borderId="4" xfId="0" applyNumberFormat="1" applyFont="1" applyFill="1" applyBorder="1" applyAlignment="1" applyProtection="1">
      <alignment horizontal="right"/>
      <protection hidden="1"/>
    </xf>
    <xf numFmtId="196" fontId="6" fillId="0" borderId="10" xfId="0" applyNumberFormat="1" applyFont="1" applyFill="1" applyBorder="1" applyAlignment="1" applyProtection="1">
      <alignment horizontal="center"/>
      <protection hidden="1"/>
    </xf>
    <xf numFmtId="196" fontId="0" fillId="0" borderId="9" xfId="0" applyNumberFormat="1" applyFont="1" applyFill="1" applyBorder="1" applyAlignment="1" applyProtection="1">
      <alignment horizontal="right"/>
      <protection hidden="1"/>
    </xf>
    <xf numFmtId="0" fontId="6" fillId="0" borderId="20" xfId="0" applyFont="1" applyFill="1" applyBorder="1" applyAlignment="1" applyProtection="1">
      <alignment horizontal="right" wrapText="1"/>
      <protection hidden="1"/>
    </xf>
    <xf numFmtId="2" fontId="6" fillId="0" borderId="21" xfId="0" applyNumberFormat="1" applyFont="1" applyFill="1" applyBorder="1" applyAlignment="1" applyProtection="1">
      <alignment horizontal="left"/>
      <protection hidden="1"/>
    </xf>
    <xf numFmtId="3" fontId="0" fillId="0" borderId="20" xfId="0" applyNumberFormat="1" applyFont="1" applyFill="1" applyBorder="1" applyAlignment="1" applyProtection="1">
      <alignment horizontal="center"/>
      <protection locked="0"/>
    </xf>
    <xf numFmtId="1" fontId="6" fillId="0" borderId="26" xfId="0" applyNumberFormat="1" applyFont="1" applyFill="1" applyBorder="1" applyAlignment="1" applyProtection="1">
      <alignment horizontal="center" vertical="center"/>
      <protection hidden="1"/>
    </xf>
    <xf numFmtId="1" fontId="6" fillId="0" borderId="26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ont="1" applyAlignment="1" applyProtection="1">
      <alignment vertical="center"/>
      <protection hidden="1"/>
    </xf>
    <xf numFmtId="0" fontId="6" fillId="0" borderId="27" xfId="0" applyFont="1" applyFill="1" applyBorder="1" applyAlignment="1" applyProtection="1">
      <alignment horizontal="right" vertical="center" wrapText="1"/>
      <protection hidden="1"/>
    </xf>
    <xf numFmtId="3" fontId="0" fillId="0" borderId="23" xfId="0" applyNumberFormat="1" applyFont="1" applyFill="1" applyBorder="1" applyAlignment="1" applyProtection="1">
      <alignment horizontal="right"/>
      <protection hidden="1"/>
    </xf>
    <xf numFmtId="0" fontId="6" fillId="3" borderId="28" xfId="0" applyFont="1" applyFill="1" applyBorder="1" applyAlignment="1" applyProtection="1">
      <alignment horizontal="right"/>
      <protection hidden="1"/>
    </xf>
    <xf numFmtId="3" fontId="10" fillId="0" borderId="21" xfId="0" applyNumberFormat="1" applyFont="1" applyFill="1" applyBorder="1" applyAlignment="1" applyProtection="1">
      <alignment horizontal="left"/>
      <protection hidden="1"/>
    </xf>
    <xf numFmtId="4" fontId="0" fillId="0" borderId="20" xfId="0" applyNumberFormat="1" applyFont="1" applyFill="1" applyBorder="1" applyAlignment="1" applyProtection="1">
      <alignment horizontal="right"/>
      <protection hidden="1"/>
    </xf>
    <xf numFmtId="3" fontId="6" fillId="0" borderId="21" xfId="0" applyNumberFormat="1" applyFont="1" applyFill="1" applyBorder="1" applyAlignment="1" applyProtection="1">
      <alignment horizontal="left"/>
      <protection hidden="1"/>
    </xf>
    <xf numFmtId="201" fontId="0" fillId="0" borderId="23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vertical="center"/>
      <protection hidden="1"/>
    </xf>
    <xf numFmtId="1" fontId="0" fillId="0" borderId="0" xfId="0" applyNumberFormat="1" applyFont="1" applyBorder="1" applyAlignment="1" applyProtection="1">
      <alignment vertical="center"/>
      <protection hidden="1"/>
    </xf>
    <xf numFmtId="196" fontId="3" fillId="0" borderId="0" xfId="0" applyNumberFormat="1" applyFont="1" applyFill="1" applyBorder="1" applyAlignment="1" applyProtection="1">
      <alignment vertical="center"/>
      <protection hidden="1"/>
    </xf>
    <xf numFmtId="201" fontId="9" fillId="0" borderId="15" xfId="0" applyNumberFormat="1" applyFont="1" applyFill="1" applyBorder="1" applyAlignment="1" applyProtection="1">
      <alignment horizontal="right"/>
      <protection hidden="1"/>
    </xf>
    <xf numFmtId="0" fontId="6" fillId="3" borderId="2" xfId="0" applyFont="1" applyFill="1" applyBorder="1" applyAlignment="1" applyProtection="1">
      <alignment horizontal="right" vertical="center" wrapText="1"/>
      <protection hidden="1"/>
    </xf>
    <xf numFmtId="3" fontId="10" fillId="0" borderId="11" xfId="0" applyNumberFormat="1" applyFont="1" applyFill="1" applyBorder="1" applyAlignment="1" applyProtection="1">
      <alignment horizontal="left" vertical="center"/>
      <protection hidden="1"/>
    </xf>
    <xf numFmtId="4" fontId="0" fillId="4" borderId="3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horizontal="left" vertical="center"/>
      <protection hidden="1"/>
    </xf>
    <xf numFmtId="4" fontId="12" fillId="5" borderId="3" xfId="0" applyNumberFormat="1" applyFont="1" applyFill="1" applyBorder="1" applyAlignment="1" applyProtection="1">
      <alignment horizontal="right" vertical="center"/>
      <protection hidden="1"/>
    </xf>
    <xf numFmtId="201" fontId="12" fillId="0" borderId="3" xfId="0" applyNumberFormat="1" applyFont="1" applyFill="1" applyBorder="1" applyAlignment="1" applyProtection="1">
      <alignment horizontal="right"/>
      <protection hidden="1"/>
    </xf>
    <xf numFmtId="201" fontId="3" fillId="0" borderId="3" xfId="0" applyNumberFormat="1" applyFont="1" applyFill="1" applyBorder="1" applyAlignment="1" applyProtection="1">
      <alignment horizontal="right"/>
      <protection hidden="1"/>
    </xf>
    <xf numFmtId="4" fontId="12" fillId="0" borderId="23" xfId="0" applyNumberFormat="1" applyFont="1" applyFill="1" applyBorder="1" applyAlignment="1" applyProtection="1">
      <alignment horizontal="right"/>
      <protection hidden="1"/>
    </xf>
    <xf numFmtId="4" fontId="3" fillId="0" borderId="15" xfId="0" applyNumberFormat="1" applyFont="1" applyFill="1" applyBorder="1" applyAlignment="1" applyProtection="1">
      <alignment horizontal="right"/>
      <protection hidden="1"/>
    </xf>
    <xf numFmtId="4" fontId="12" fillId="0" borderId="15" xfId="0" applyNumberFormat="1" applyFont="1" applyFill="1" applyBorder="1" applyAlignment="1" applyProtection="1">
      <alignment horizontal="right"/>
      <protection hidden="1"/>
    </xf>
    <xf numFmtId="4" fontId="3" fillId="0" borderId="4" xfId="0" applyNumberFormat="1" applyFont="1" applyFill="1" applyBorder="1" applyAlignment="1" applyProtection="1">
      <alignment horizontal="right"/>
      <protection hidden="1"/>
    </xf>
    <xf numFmtId="3" fontId="6" fillId="0" borderId="10" xfId="0" applyNumberFormat="1" applyFont="1" applyFill="1" applyBorder="1" applyAlignment="1" applyProtection="1">
      <alignment horizontal="left" vertical="center"/>
      <protection hidden="1"/>
    </xf>
    <xf numFmtId="0" fontId="15" fillId="0" borderId="20" xfId="0" applyFont="1" applyFill="1" applyBorder="1" applyAlignment="1" applyProtection="1">
      <alignment horizontal="right" vertical="center" wrapText="1"/>
      <protection hidden="1"/>
    </xf>
    <xf numFmtId="0" fontId="16" fillId="0" borderId="3" xfId="0" applyFont="1" applyFill="1" applyBorder="1" applyAlignment="1" applyProtection="1">
      <alignment horizontal="right" vertical="center" wrapText="1"/>
      <protection hidden="1"/>
    </xf>
    <xf numFmtId="0" fontId="17" fillId="0" borderId="2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vertical="center"/>
      <protection hidden="1"/>
    </xf>
    <xf numFmtId="3" fontId="16" fillId="0" borderId="11" xfId="0" applyNumberFormat="1" applyFont="1" applyFill="1" applyBorder="1" applyAlignment="1" applyProtection="1">
      <alignment horizontal="left"/>
      <protection hidden="1"/>
    </xf>
    <xf numFmtId="3" fontId="18" fillId="0" borderId="11" xfId="0" applyNumberFormat="1" applyFont="1" applyFill="1" applyBorder="1" applyAlignment="1" applyProtection="1">
      <alignment horizontal="left"/>
      <protection hidden="1"/>
    </xf>
    <xf numFmtId="3" fontId="16" fillId="0" borderId="12" xfId="0" applyNumberFormat="1" applyFont="1" applyFill="1" applyBorder="1" applyAlignment="1" applyProtection="1">
      <alignment horizontal="left"/>
      <protection hidden="1"/>
    </xf>
    <xf numFmtId="3" fontId="17" fillId="0" borderId="22" xfId="0" applyNumberFormat="1" applyFont="1" applyFill="1" applyBorder="1" applyAlignment="1" applyProtection="1">
      <alignment horizontal="left"/>
      <protection hidden="1"/>
    </xf>
    <xf numFmtId="3" fontId="16" fillId="0" borderId="22" xfId="0" applyNumberFormat="1" applyFont="1" applyFill="1" applyBorder="1" applyAlignment="1" applyProtection="1">
      <alignment horizontal="left"/>
      <protection hidden="1"/>
    </xf>
    <xf numFmtId="0" fontId="16" fillId="3" borderId="29" xfId="0" applyFont="1" applyFill="1" applyBorder="1" applyAlignment="1" applyProtection="1">
      <alignment horizontal="right"/>
      <protection hidden="1"/>
    </xf>
    <xf numFmtId="0" fontId="16" fillId="3" borderId="2" xfId="0" applyFont="1" applyFill="1" applyBorder="1" applyAlignment="1" applyProtection="1">
      <alignment horizontal="right"/>
      <protection hidden="1"/>
    </xf>
    <xf numFmtId="0" fontId="16" fillId="3" borderId="7" xfId="0" applyFont="1" applyFill="1" applyBorder="1" applyAlignment="1" applyProtection="1">
      <alignment horizontal="right"/>
      <protection hidden="1"/>
    </xf>
    <xf numFmtId="0" fontId="16" fillId="3" borderId="2" xfId="0" applyFont="1" applyFill="1" applyBorder="1" applyAlignment="1" applyProtection="1">
      <alignment horizontal="right" wrapText="1"/>
      <protection hidden="1"/>
    </xf>
    <xf numFmtId="0" fontId="17" fillId="3" borderId="2" xfId="0" applyFont="1" applyFill="1" applyBorder="1" applyAlignment="1" applyProtection="1">
      <alignment horizontal="right"/>
      <protection hidden="1"/>
    </xf>
    <xf numFmtId="0" fontId="7" fillId="3" borderId="2" xfId="0" applyFont="1" applyFill="1" applyBorder="1" applyAlignment="1" applyProtection="1">
      <alignment horizontal="right"/>
      <protection hidden="1"/>
    </xf>
    <xf numFmtId="0" fontId="7" fillId="3" borderId="14" xfId="0" applyFont="1" applyFill="1" applyBorder="1" applyAlignment="1" applyProtection="1">
      <alignment horizontal="right"/>
      <protection hidden="1"/>
    </xf>
    <xf numFmtId="0" fontId="7" fillId="3" borderId="29" xfId="0" applyFont="1" applyFill="1" applyBorder="1" applyAlignment="1" applyProtection="1">
      <alignment horizontal="right"/>
      <protection hidden="1"/>
    </xf>
    <xf numFmtId="0" fontId="16" fillId="3" borderId="14" xfId="0" applyFont="1" applyFill="1" applyBorder="1" applyAlignment="1" applyProtection="1">
      <alignment horizontal="right"/>
      <protection hidden="1"/>
    </xf>
    <xf numFmtId="0" fontId="17" fillId="3" borderId="1" xfId="0" applyFont="1" applyFill="1" applyBorder="1" applyAlignment="1" applyProtection="1">
      <alignment horizontal="right"/>
      <protection hidden="1"/>
    </xf>
    <xf numFmtId="0" fontId="16" fillId="3" borderId="30" xfId="0" applyFont="1" applyFill="1" applyBorder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hidden="1"/>
    </xf>
    <xf numFmtId="199" fontId="19" fillId="0" borderId="0" xfId="0" applyNumberFormat="1" applyFont="1" applyAlignment="1" applyProtection="1">
      <alignment horizontal="center"/>
      <protection hidden="1"/>
    </xf>
    <xf numFmtId="0" fontId="18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2" fontId="15" fillId="0" borderId="0" xfId="0" applyNumberFormat="1" applyFont="1" applyAlignment="1" applyProtection="1">
      <alignment/>
      <protection hidden="1"/>
    </xf>
    <xf numFmtId="0" fontId="3" fillId="6" borderId="5" xfId="0" applyFont="1" applyFill="1" applyBorder="1" applyAlignment="1" applyProtection="1">
      <alignment horizontal="center" vertical="center"/>
      <protection hidden="1"/>
    </xf>
    <xf numFmtId="0" fontId="3" fillId="6" borderId="6" xfId="0" applyFont="1" applyFill="1" applyBorder="1" applyAlignment="1" applyProtection="1">
      <alignment horizontal="center" vertical="center"/>
      <protection hidden="1"/>
    </xf>
    <xf numFmtId="0" fontId="5" fillId="4" borderId="3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Alignment="1" applyProtection="1">
      <alignment horizontal="center"/>
      <protection locked="0"/>
    </xf>
    <xf numFmtId="0" fontId="0" fillId="4" borderId="12" xfId="0" applyFont="1" applyFill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horizontal="center"/>
      <protection locked="0"/>
    </xf>
    <xf numFmtId="0" fontId="5" fillId="4" borderId="13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hidden="1"/>
    </xf>
    <xf numFmtId="0" fontId="9" fillId="0" borderId="11" xfId="0" applyFont="1" applyFill="1" applyBorder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5" fillId="4" borderId="25" xfId="0" applyFont="1" applyFill="1" applyBorder="1" applyAlignment="1" applyProtection="1">
      <alignment horizontal="center"/>
      <protection locked="0"/>
    </xf>
    <xf numFmtId="0" fontId="11" fillId="0" borderId="5" xfId="0" applyFont="1" applyFill="1" applyBorder="1" applyAlignment="1" applyProtection="1">
      <alignment horizontal="center"/>
      <protection hidden="1"/>
    </xf>
    <xf numFmtId="0" fontId="11" fillId="0" borderId="8" xfId="0" applyFont="1" applyFill="1" applyBorder="1" applyAlignment="1" applyProtection="1">
      <alignment horizontal="center"/>
      <protection hidden="1"/>
    </xf>
    <xf numFmtId="0" fontId="3" fillId="0" borderId="31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1" fontId="3" fillId="0" borderId="23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1" fontId="3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dxfs count="3">
    <dxf>
      <font>
        <b/>
        <i val="0"/>
        <color rgb="FFFF0000"/>
      </font>
      <fill>
        <patternFill>
          <bgColor rgb="FFCCFFFF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="75" zoomScaleNormal="75" workbookViewId="0" topLeftCell="A28">
      <selection activeCell="H63" sqref="H63"/>
    </sheetView>
  </sheetViews>
  <sheetFormatPr defaultColWidth="9.140625" defaultRowHeight="12.75"/>
  <cols>
    <col min="1" max="1" width="59.140625" style="99" customWidth="1"/>
    <col min="2" max="2" width="9.8515625" style="100" customWidth="1"/>
    <col min="3" max="3" width="9.421875" style="101" customWidth="1"/>
    <col min="4" max="4" width="9.8515625" style="98" customWidth="1"/>
    <col min="5" max="5" width="9.7109375" style="99" customWidth="1"/>
    <col min="6" max="6" width="9.8515625" style="98" customWidth="1"/>
    <col min="7" max="7" width="9.421875" style="99" customWidth="1"/>
    <col min="8" max="8" width="9.8515625" style="98" customWidth="1"/>
    <col min="9" max="9" width="9.421875" style="99" customWidth="1"/>
    <col min="10" max="10" width="9.8515625" style="98" customWidth="1"/>
    <col min="11" max="11" width="9.421875" style="99" customWidth="1"/>
    <col min="12" max="12" width="9.57421875" style="98" customWidth="1"/>
    <col min="13" max="13" width="9.421875" style="99" customWidth="1"/>
    <col min="14" max="14" width="9.8515625" style="98" customWidth="1"/>
    <col min="15" max="15" width="9.421875" style="98" customWidth="1"/>
    <col min="16" max="37" width="5.140625" style="98" customWidth="1"/>
    <col min="38" max="16384" width="11.421875" style="98" customWidth="1"/>
  </cols>
  <sheetData>
    <row r="1" spans="1:15" ht="13.5">
      <c r="A1" s="1"/>
      <c r="B1" s="191" t="s">
        <v>4</v>
      </c>
      <c r="C1" s="192"/>
      <c r="D1" s="179" t="s">
        <v>9</v>
      </c>
      <c r="E1" s="180"/>
      <c r="F1" s="179" t="s">
        <v>10</v>
      </c>
      <c r="G1" s="180"/>
      <c r="H1" s="179" t="s">
        <v>11</v>
      </c>
      <c r="I1" s="180"/>
      <c r="J1" s="179" t="s">
        <v>12</v>
      </c>
      <c r="K1" s="180"/>
      <c r="L1" s="179" t="s">
        <v>13</v>
      </c>
      <c r="M1" s="180"/>
      <c r="N1" s="179" t="s">
        <v>14</v>
      </c>
      <c r="O1" s="180"/>
    </row>
    <row r="2" spans="1:15" ht="13.5">
      <c r="A2" s="25" t="s">
        <v>15</v>
      </c>
      <c r="B2" s="186" t="s">
        <v>43</v>
      </c>
      <c r="C2" s="187"/>
      <c r="D2" s="181" t="s">
        <v>8</v>
      </c>
      <c r="E2" s="182"/>
      <c r="F2" s="181" t="s">
        <v>8</v>
      </c>
      <c r="G2" s="182"/>
      <c r="H2" s="181" t="s">
        <v>8</v>
      </c>
      <c r="I2" s="182"/>
      <c r="J2" s="181" t="s">
        <v>8</v>
      </c>
      <c r="K2" s="182"/>
      <c r="L2" s="181"/>
      <c r="M2" s="182"/>
      <c r="N2" s="181"/>
      <c r="O2" s="183"/>
    </row>
    <row r="3" spans="1:15" ht="14.25" thickBot="1">
      <c r="A3" s="26" t="s">
        <v>42</v>
      </c>
      <c r="B3" s="186" t="s">
        <v>43</v>
      </c>
      <c r="C3" s="187"/>
      <c r="D3" s="184" t="s">
        <v>8</v>
      </c>
      <c r="E3" s="190"/>
      <c r="F3" s="184" t="s">
        <v>8</v>
      </c>
      <c r="G3" s="190"/>
      <c r="H3" s="184"/>
      <c r="I3" s="190"/>
      <c r="J3" s="184"/>
      <c r="K3" s="190"/>
      <c r="L3" s="184"/>
      <c r="M3" s="190"/>
      <c r="N3" s="184"/>
      <c r="O3" s="185"/>
    </row>
    <row r="4" spans="1:15" ht="23.25" customHeight="1">
      <c r="A4" s="28" t="s">
        <v>56</v>
      </c>
      <c r="B4" s="33"/>
      <c r="C4" s="34"/>
      <c r="D4" s="6"/>
      <c r="E4" s="7"/>
      <c r="F4" s="6"/>
      <c r="G4" s="7"/>
      <c r="H4" s="6"/>
      <c r="I4" s="7"/>
      <c r="J4" s="6"/>
      <c r="K4" s="7"/>
      <c r="L4" s="6"/>
      <c r="M4" s="7"/>
      <c r="N4" s="6"/>
      <c r="O4" s="7"/>
    </row>
    <row r="5" spans="1:15" ht="13.5">
      <c r="A5" s="2" t="s">
        <v>90</v>
      </c>
      <c r="B5" s="30" t="str">
        <f>IF(AND(ISNUMBER($D$5),$D$5&gt;0),$D$5,"-")</f>
        <v>-</v>
      </c>
      <c r="C5" s="31" t="s">
        <v>0</v>
      </c>
      <c r="D5" s="17">
        <v>0</v>
      </c>
      <c r="E5" s="20" t="s">
        <v>0</v>
      </c>
      <c r="F5" s="3" t="str">
        <f>IF(AND(ISNUMBER($D$5),$D$5&gt;0),$D$5,"-")</f>
        <v>-</v>
      </c>
      <c r="G5" s="20" t="s">
        <v>0</v>
      </c>
      <c r="H5" s="3" t="str">
        <f>IF(AND(ISNUMBER($D$5),$D$5&gt;0),$D$5,"-")</f>
        <v>-</v>
      </c>
      <c r="I5" s="21" t="s">
        <v>0</v>
      </c>
      <c r="J5" s="3" t="str">
        <f>IF(AND(ISNUMBER($D$5),$D$5&gt;0),$D$5,"-")</f>
        <v>-</v>
      </c>
      <c r="K5" s="20" t="s">
        <v>0</v>
      </c>
      <c r="L5" s="3" t="str">
        <f>IF(AND(ISNUMBER($D$5),$D$5&gt;0),$D$5,"-")</f>
        <v>-</v>
      </c>
      <c r="M5" s="21" t="s">
        <v>0</v>
      </c>
      <c r="N5" s="3" t="str">
        <f>IF(AND(ISNUMBER($D$5),$D$5&gt;0),$D$5,"-")</f>
        <v>-</v>
      </c>
      <c r="O5" s="21" t="s">
        <v>0</v>
      </c>
    </row>
    <row r="6" spans="1:15" ht="13.5">
      <c r="A6" s="2" t="s">
        <v>57</v>
      </c>
      <c r="B6" s="114">
        <v>5</v>
      </c>
      <c r="C6" s="31" t="s">
        <v>7</v>
      </c>
      <c r="D6" s="115">
        <v>0</v>
      </c>
      <c r="E6" s="20" t="s">
        <v>7</v>
      </c>
      <c r="F6" s="115">
        <v>0</v>
      </c>
      <c r="G6" s="20" t="s">
        <v>7</v>
      </c>
      <c r="H6" s="115">
        <v>0</v>
      </c>
      <c r="I6" s="20" t="s">
        <v>7</v>
      </c>
      <c r="J6" s="115">
        <v>0</v>
      </c>
      <c r="K6" s="20" t="s">
        <v>7</v>
      </c>
      <c r="L6" s="115"/>
      <c r="M6" s="20" t="s">
        <v>7</v>
      </c>
      <c r="N6" s="115"/>
      <c r="O6" s="21" t="s">
        <v>7</v>
      </c>
    </row>
    <row r="7" spans="1:15" ht="13.5">
      <c r="A7" s="162" t="s">
        <v>58</v>
      </c>
      <c r="B7" s="30" t="str">
        <f>IF(AND(ISNUMBER($D$7),$D$7&gt;0),$D$7,"-")</f>
        <v>-</v>
      </c>
      <c r="C7" s="157" t="s">
        <v>44</v>
      </c>
      <c r="D7" s="17">
        <v>0</v>
      </c>
      <c r="E7" s="157" t="s">
        <v>44</v>
      </c>
      <c r="F7" s="3" t="str">
        <f>IF(AND(ISNUMBER($D$7),$D$7&gt;0),IF(ISBLANK(F2),"-",$D$7),"-")</f>
        <v>-</v>
      </c>
      <c r="G7" s="157" t="s">
        <v>44</v>
      </c>
      <c r="H7" s="3" t="str">
        <f>IF(AND(ISNUMBER($D$7),$D$7&gt;0),IF(ISBLANK(H2),"-",$D$7),"-")</f>
        <v>-</v>
      </c>
      <c r="I7" s="157" t="s">
        <v>44</v>
      </c>
      <c r="J7" s="3" t="str">
        <f>IF(AND(ISNUMBER($D$7),$D$7&gt;0),IF(ISBLANK(J2),"-",$D$7),"-")</f>
        <v>-</v>
      </c>
      <c r="K7" s="157" t="s">
        <v>44</v>
      </c>
      <c r="L7" s="3" t="str">
        <f>IF(AND(ISNUMBER($D$7),$D$7&gt;0),IF(ISBLANK(L2),"-",$D$7),"-")</f>
        <v>-</v>
      </c>
      <c r="M7" s="157" t="s">
        <v>44</v>
      </c>
      <c r="N7" s="3" t="str">
        <f>IF(AND(ISNUMBER($D$7),$D$7&gt;0),IF(ISBLANK(N2),"-",$D$7),"-")</f>
        <v>-</v>
      </c>
      <c r="O7" s="157" t="s">
        <v>44</v>
      </c>
    </row>
    <row r="8" spans="1:15" s="49" customFormat="1" ht="29.25">
      <c r="A8" s="140" t="s">
        <v>91</v>
      </c>
      <c r="B8" s="144">
        <v>1.05</v>
      </c>
      <c r="C8" s="141" t="s">
        <v>6</v>
      </c>
      <c r="D8" s="142">
        <v>0</v>
      </c>
      <c r="E8" s="143" t="s">
        <v>6</v>
      </c>
      <c r="F8" s="142">
        <v>0</v>
      </c>
      <c r="G8" s="143" t="s">
        <v>6</v>
      </c>
      <c r="H8" s="142">
        <v>0</v>
      </c>
      <c r="I8" s="143" t="s">
        <v>6</v>
      </c>
      <c r="J8" s="142">
        <v>0</v>
      </c>
      <c r="K8" s="143" t="s">
        <v>6</v>
      </c>
      <c r="L8" s="142"/>
      <c r="M8" s="143" t="s">
        <v>6</v>
      </c>
      <c r="N8" s="142"/>
      <c r="O8" s="63" t="s">
        <v>6</v>
      </c>
    </row>
    <row r="9" spans="1:15" ht="15">
      <c r="A9" s="2" t="s">
        <v>92</v>
      </c>
      <c r="B9" s="32">
        <f>IF(AND(ISNUMBER(B6),B6&gt;=2,B6&lt;20,ISNUMBER(B8),B8&gt;0),B6*B8,"-")</f>
        <v>5.25</v>
      </c>
      <c r="C9" s="31" t="s">
        <v>45</v>
      </c>
      <c r="D9" s="4" t="str">
        <f>IF(AND(ISNUMBER(D6),D6&gt;=2,D6&lt;20,ISNUMBER(D8),D8&gt;0),D6*D8,"-")</f>
        <v>-</v>
      </c>
      <c r="E9" s="31" t="s">
        <v>45</v>
      </c>
      <c r="F9" s="4" t="str">
        <f>IF(AND(ISNUMBER(F6),F6&gt;=2,F6&lt;20,ISNUMBER(F8),F8&gt;0),F6*F8,"-")</f>
        <v>-</v>
      </c>
      <c r="G9" s="31" t="s">
        <v>45</v>
      </c>
      <c r="H9" s="4" t="str">
        <f>IF(AND(ISNUMBER(H6),H6&gt;=2,H6&lt;20,ISNUMBER(H8),H8&gt;0),H6*H8,"-")</f>
        <v>-</v>
      </c>
      <c r="I9" s="31" t="s">
        <v>45</v>
      </c>
      <c r="J9" s="4" t="str">
        <f>IF(AND(ISNUMBER(J6),J6&gt;=2,J6&lt;20,ISNUMBER(J8),J8&gt;0),J6*J8,"-")</f>
        <v>-</v>
      </c>
      <c r="K9" s="31" t="s">
        <v>45</v>
      </c>
      <c r="L9" s="4" t="str">
        <f>IF(AND(ISNUMBER(L6),L6&gt;=2,L6&lt;20,ISNUMBER(L8),L8&gt;0),L6*L8,"-")</f>
        <v>-</v>
      </c>
      <c r="M9" s="31" t="s">
        <v>45</v>
      </c>
      <c r="N9" s="4" t="str">
        <f>IF(AND(ISNUMBER(N6),N6&gt;=2,N6&lt;20,ISNUMBER(N8),N8&gt;0),N6*N8,"-")</f>
        <v>-</v>
      </c>
      <c r="O9" s="31" t="s">
        <v>45</v>
      </c>
    </row>
    <row r="10" spans="1:15" ht="13.5">
      <c r="A10" s="163" t="s">
        <v>62</v>
      </c>
      <c r="B10" s="110">
        <v>14.5</v>
      </c>
      <c r="C10" s="158" t="s">
        <v>46</v>
      </c>
      <c r="D10" s="48">
        <v>0</v>
      </c>
      <c r="E10" s="158" t="s">
        <v>46</v>
      </c>
      <c r="F10" s="48">
        <v>0</v>
      </c>
      <c r="G10" s="158" t="s">
        <v>46</v>
      </c>
      <c r="H10" s="48">
        <v>0</v>
      </c>
      <c r="I10" s="158" t="s">
        <v>46</v>
      </c>
      <c r="J10" s="48">
        <v>0</v>
      </c>
      <c r="K10" s="158" t="s">
        <v>46</v>
      </c>
      <c r="L10" s="48">
        <v>10</v>
      </c>
      <c r="M10" s="158" t="s">
        <v>46</v>
      </c>
      <c r="N10" s="48">
        <v>9.5</v>
      </c>
      <c r="O10" s="158" t="s">
        <v>46</v>
      </c>
    </row>
    <row r="11" spans="1:15" ht="13.5">
      <c r="A11" s="2" t="s">
        <v>59</v>
      </c>
      <c r="B11" s="30" t="str">
        <f>IF(AND(ISNUMBER($D$11),$D$11&gt;0),$D$11,"-")</f>
        <v>-</v>
      </c>
      <c r="C11" s="20" t="s">
        <v>18</v>
      </c>
      <c r="D11" s="17">
        <v>0</v>
      </c>
      <c r="E11" s="20" t="s">
        <v>18</v>
      </c>
      <c r="F11" s="3" t="str">
        <f>IF(AND(ISNUMBER($D$11),$D$11&gt;0),$D$11,"-")</f>
        <v>-</v>
      </c>
      <c r="G11" s="20" t="s">
        <v>18</v>
      </c>
      <c r="H11" s="3" t="str">
        <f>IF(AND(ISNUMBER($D$11),$D$11&gt;0),$D$11,"-")</f>
        <v>-</v>
      </c>
      <c r="I11" s="20" t="s">
        <v>18</v>
      </c>
      <c r="J11" s="3" t="str">
        <f>IF(AND(ISNUMBER($D$11),$D$11&gt;0),$D$11,"-")</f>
        <v>-</v>
      </c>
      <c r="K11" s="20" t="s">
        <v>18</v>
      </c>
      <c r="L11" s="3" t="str">
        <f>IF(AND(ISNUMBER($D$11),$D$11&gt;0),$D$11,"-")</f>
        <v>-</v>
      </c>
      <c r="M11" s="20" t="s">
        <v>18</v>
      </c>
      <c r="N11" s="3" t="str">
        <f>IF(AND(ISNUMBER($D$11),$D$11&gt;0),$D$11,"-")</f>
        <v>-</v>
      </c>
      <c r="O11" s="20" t="s">
        <v>18</v>
      </c>
    </row>
    <row r="12" spans="1:15" ht="14.25" thickBot="1">
      <c r="A12" s="2" t="s">
        <v>60</v>
      </c>
      <c r="B12" s="30" t="str">
        <f>IF(AND(ISNUMBER($D$12),$D$12&gt;0),$D$12,"-")</f>
        <v>-</v>
      </c>
      <c r="C12" s="31" t="s">
        <v>3</v>
      </c>
      <c r="D12" s="17">
        <v>0</v>
      </c>
      <c r="E12" s="20" t="s">
        <v>3</v>
      </c>
      <c r="F12" s="3" t="str">
        <f>IF(AND(ISNUMBER($D$12),$D$12&gt;0),$D$12,"-")</f>
        <v>-</v>
      </c>
      <c r="G12" s="20" t="s">
        <v>3</v>
      </c>
      <c r="H12" s="3" t="str">
        <f>IF(AND(ISNUMBER($D$12),$D$12&gt;0),$D$12,"-")</f>
        <v>-</v>
      </c>
      <c r="I12" s="21" t="s">
        <v>3</v>
      </c>
      <c r="J12" s="3" t="str">
        <f>IF(AND(ISNUMBER($D$12),$D$12&gt;0),$D$12,"-")</f>
        <v>-</v>
      </c>
      <c r="K12" s="20" t="s">
        <v>3</v>
      </c>
      <c r="L12" s="3" t="str">
        <f>IF(AND(ISNUMBER($D$12),$D$12&gt;0),$D$12,"-")</f>
        <v>-</v>
      </c>
      <c r="M12" s="21" t="s">
        <v>3</v>
      </c>
      <c r="N12" s="130" t="str">
        <f>IF(AND(ISNUMBER($D$12),$D$12&gt;0),$D$12,"-")</f>
        <v>-</v>
      </c>
      <c r="O12" s="24" t="s">
        <v>3</v>
      </c>
    </row>
    <row r="13" spans="1:15" ht="22.5" customHeight="1">
      <c r="A13" s="28" t="s">
        <v>61</v>
      </c>
      <c r="B13" s="33"/>
      <c r="C13" s="34"/>
      <c r="D13" s="6"/>
      <c r="E13" s="7"/>
      <c r="F13" s="10"/>
      <c r="G13" s="7"/>
      <c r="H13" s="6"/>
      <c r="I13" s="7"/>
      <c r="J13" s="6"/>
      <c r="K13" s="7"/>
      <c r="L13" s="6"/>
      <c r="M13" s="7"/>
      <c r="N13" s="6"/>
      <c r="O13" s="7"/>
    </row>
    <row r="14" spans="1:15" ht="14.25">
      <c r="A14" s="2" t="s">
        <v>93</v>
      </c>
      <c r="B14" s="35">
        <v>500</v>
      </c>
      <c r="C14" s="159" t="s">
        <v>47</v>
      </c>
      <c r="D14" s="18">
        <v>0</v>
      </c>
      <c r="E14" s="159" t="s">
        <v>47</v>
      </c>
      <c r="F14" s="18">
        <v>0</v>
      </c>
      <c r="G14" s="159" t="s">
        <v>47</v>
      </c>
      <c r="H14" s="18">
        <v>0</v>
      </c>
      <c r="I14" s="159" t="s">
        <v>47</v>
      </c>
      <c r="J14" s="18">
        <v>0</v>
      </c>
      <c r="K14" s="159" t="s">
        <v>47</v>
      </c>
      <c r="L14" s="18"/>
      <c r="M14" s="159" t="s">
        <v>47</v>
      </c>
      <c r="N14" s="18"/>
      <c r="O14" s="159" t="s">
        <v>47</v>
      </c>
    </row>
    <row r="15" spans="1:15" ht="14.25">
      <c r="A15" s="8" t="s">
        <v>94</v>
      </c>
      <c r="B15" s="35"/>
      <c r="C15" s="159" t="s">
        <v>47</v>
      </c>
      <c r="D15" s="18"/>
      <c r="E15" s="159" t="s">
        <v>47</v>
      </c>
      <c r="F15" s="18"/>
      <c r="G15" s="159" t="s">
        <v>47</v>
      </c>
      <c r="H15" s="18"/>
      <c r="I15" s="159" t="s">
        <v>47</v>
      </c>
      <c r="J15" s="18"/>
      <c r="K15" s="159" t="s">
        <v>47</v>
      </c>
      <c r="L15" s="18"/>
      <c r="M15" s="159" t="s">
        <v>47</v>
      </c>
      <c r="N15" s="18"/>
      <c r="O15" s="159" t="s">
        <v>47</v>
      </c>
    </row>
    <row r="16" spans="1:15" ht="14.25">
      <c r="A16" s="8" t="s">
        <v>95</v>
      </c>
      <c r="B16" s="35"/>
      <c r="C16" s="159" t="s">
        <v>47</v>
      </c>
      <c r="D16" s="18"/>
      <c r="E16" s="159" t="s">
        <v>47</v>
      </c>
      <c r="F16" s="18"/>
      <c r="G16" s="159" t="s">
        <v>47</v>
      </c>
      <c r="H16" s="18"/>
      <c r="I16" s="159" t="s">
        <v>47</v>
      </c>
      <c r="J16" s="18"/>
      <c r="K16" s="159" t="s">
        <v>47</v>
      </c>
      <c r="L16" s="18"/>
      <c r="M16" s="159" t="s">
        <v>47</v>
      </c>
      <c r="N16" s="18"/>
      <c r="O16" s="159" t="s">
        <v>47</v>
      </c>
    </row>
    <row r="17" spans="1:15" ht="13.5">
      <c r="A17" s="164" t="s">
        <v>63</v>
      </c>
      <c r="B17" s="35"/>
      <c r="C17" s="159" t="s">
        <v>47</v>
      </c>
      <c r="D17" s="18"/>
      <c r="E17" s="159" t="s">
        <v>47</v>
      </c>
      <c r="F17" s="18"/>
      <c r="G17" s="159" t="s">
        <v>47</v>
      </c>
      <c r="H17" s="18"/>
      <c r="I17" s="159" t="s">
        <v>47</v>
      </c>
      <c r="J17" s="18"/>
      <c r="K17" s="159" t="s">
        <v>47</v>
      </c>
      <c r="L17" s="18"/>
      <c r="M17" s="159" t="s">
        <v>47</v>
      </c>
      <c r="N17" s="18"/>
      <c r="O17" s="159" t="s">
        <v>47</v>
      </c>
    </row>
    <row r="18" spans="1:15" ht="14.25">
      <c r="A18" s="9" t="s">
        <v>64</v>
      </c>
      <c r="B18" s="37">
        <f>IF(SUM(B14:B17)&gt;0,SUM(B14:B17),"-")</f>
        <v>500</v>
      </c>
      <c r="C18" s="159" t="s">
        <v>47</v>
      </c>
      <c r="D18" s="16" t="str">
        <f>IF(SUM(D14:D17)&gt;0,SUM(D14:D17),"-")</f>
        <v>-</v>
      </c>
      <c r="E18" s="159" t="s">
        <v>47</v>
      </c>
      <c r="F18" s="16" t="str">
        <f>IF(SUM(F14:F17)&gt;0,SUM(F14:F17),"-")</f>
        <v>-</v>
      </c>
      <c r="G18" s="159" t="s">
        <v>47</v>
      </c>
      <c r="H18" s="16" t="str">
        <f>IF(SUM(H14:H17)&gt;0,SUM(H14:H17),"-")</f>
        <v>-</v>
      </c>
      <c r="I18" s="159" t="s">
        <v>47</v>
      </c>
      <c r="J18" s="16" t="str">
        <f>IF(SUM(J14:J17)&gt;0,SUM(J14:J17),"-")</f>
        <v>-</v>
      </c>
      <c r="K18" s="159" t="s">
        <v>47</v>
      </c>
      <c r="L18" s="16" t="str">
        <f>IF(SUM(L14:L17)&gt;0,SUM(L14:L17),"-")</f>
        <v>-</v>
      </c>
      <c r="M18" s="159" t="s">
        <v>47</v>
      </c>
      <c r="N18" s="16" t="str">
        <f>IF(SUM(N14:N17)&gt;0,SUM(N14:N17),"-")</f>
        <v>-</v>
      </c>
      <c r="O18" s="159" t="s">
        <v>47</v>
      </c>
    </row>
    <row r="19" spans="1:15" ht="14.25" thickBot="1">
      <c r="A19" s="9" t="s">
        <v>65</v>
      </c>
      <c r="B19" s="37" t="str">
        <f>IF(AND(ISNUMBER(B18),ISNUMBER(B5)),B18*B5,"-")</f>
        <v>-</v>
      </c>
      <c r="C19" s="38" t="s">
        <v>1</v>
      </c>
      <c r="D19" s="16" t="str">
        <f>IF(AND(ISNUMBER(D18),ISNUMBER(D5)),D18*D5,"-")</f>
        <v>-</v>
      </c>
      <c r="E19" s="22" t="s">
        <v>1</v>
      </c>
      <c r="F19" s="16" t="str">
        <f>IF(AND(ISNUMBER(F18),ISNUMBER(F5)),F18*F5,"-")</f>
        <v>-</v>
      </c>
      <c r="G19" s="22" t="s">
        <v>1</v>
      </c>
      <c r="H19" s="29" t="str">
        <f>IF(AND(ISNUMBER(H18),ISNUMBER(H5)),H18*H5,"-")</f>
        <v>-</v>
      </c>
      <c r="I19" s="23" t="s">
        <v>1</v>
      </c>
      <c r="J19" s="16" t="str">
        <f>IF(AND(ISNUMBER(J18),ISNUMBER(J5)),J18*J5,"-")</f>
        <v>-</v>
      </c>
      <c r="K19" s="22" t="s">
        <v>1</v>
      </c>
      <c r="L19" s="16" t="str">
        <f>IF(AND(ISNUMBER(L18),ISNUMBER(L5)),L18*L5,"-")</f>
        <v>-</v>
      </c>
      <c r="M19" s="22" t="s">
        <v>1</v>
      </c>
      <c r="N19" s="16" t="str">
        <f>IF(AND(ISNUMBER(N18),ISNUMBER(N5)),N18*N5,"-")</f>
        <v>-</v>
      </c>
      <c r="O19" s="22" t="s">
        <v>1</v>
      </c>
    </row>
    <row r="20" spans="1:15" ht="22.5" customHeight="1">
      <c r="A20" s="28" t="s">
        <v>66</v>
      </c>
      <c r="B20" s="33"/>
      <c r="C20" s="34"/>
      <c r="D20" s="6"/>
      <c r="E20" s="7"/>
      <c r="F20" s="10"/>
      <c r="G20" s="7"/>
      <c r="H20" s="6"/>
      <c r="I20" s="7"/>
      <c r="J20" s="6"/>
      <c r="K20" s="7"/>
      <c r="L20" s="6"/>
      <c r="M20" s="7"/>
      <c r="N20" s="6"/>
      <c r="O20" s="7"/>
    </row>
    <row r="21" spans="1:15" ht="13.5">
      <c r="A21" s="11" t="s">
        <v>67</v>
      </c>
      <c r="B21" s="39">
        <f>IF(ISNUMBER($D$21),$D$21,"-")</f>
        <v>0</v>
      </c>
      <c r="C21" s="36" t="s">
        <v>1</v>
      </c>
      <c r="D21" s="97">
        <v>0</v>
      </c>
      <c r="E21" s="21" t="s">
        <v>1</v>
      </c>
      <c r="F21" s="12">
        <f>IF(ISNUMBER($D$21),$D$21,"-")</f>
        <v>0</v>
      </c>
      <c r="G21" s="21" t="s">
        <v>1</v>
      </c>
      <c r="H21" s="12">
        <f>IF(ISNUMBER($D$21),$D$21,"-")</f>
        <v>0</v>
      </c>
      <c r="I21" s="21" t="s">
        <v>1</v>
      </c>
      <c r="J21" s="12">
        <f>IF(ISNUMBER($D$21),$D$21,"-")</f>
        <v>0</v>
      </c>
      <c r="K21" s="21" t="s">
        <v>1</v>
      </c>
      <c r="L21" s="12">
        <f>IF(ISNUMBER($D$21),$D$21,"-")</f>
        <v>0</v>
      </c>
      <c r="M21" s="21" t="s">
        <v>1</v>
      </c>
      <c r="N21" s="12">
        <f>IF(ISNUMBER($D$21),$D$21,"-")</f>
        <v>0</v>
      </c>
      <c r="O21" s="21" t="s">
        <v>1</v>
      </c>
    </row>
    <row r="22" spans="1:15" ht="12.75" customHeight="1">
      <c r="A22" s="165" t="s">
        <v>68</v>
      </c>
      <c r="B22" s="35">
        <v>2</v>
      </c>
      <c r="C22" s="21" t="s">
        <v>48</v>
      </c>
      <c r="D22" s="19">
        <v>0</v>
      </c>
      <c r="E22" s="21" t="s">
        <v>48</v>
      </c>
      <c r="F22" s="97">
        <v>0</v>
      </c>
      <c r="G22" s="21" t="s">
        <v>48</v>
      </c>
      <c r="H22" s="97">
        <v>0</v>
      </c>
      <c r="I22" s="21" t="s">
        <v>48</v>
      </c>
      <c r="J22" s="97">
        <v>0</v>
      </c>
      <c r="K22" s="21" t="s">
        <v>48</v>
      </c>
      <c r="L22" s="97"/>
      <c r="M22" s="21" t="s">
        <v>48</v>
      </c>
      <c r="N22" s="97"/>
      <c r="O22" s="21" t="s">
        <v>48</v>
      </c>
    </row>
    <row r="23" spans="1:15" ht="13.5">
      <c r="A23" s="11" t="s">
        <v>69</v>
      </c>
      <c r="B23" s="39" t="str">
        <f>IF(AND(ISNUMBER(B21),ISNUMBER(B22),B21&gt;0,B22&gt;0),B21*B22,"-")</f>
        <v>-</v>
      </c>
      <c r="C23" s="21" t="s">
        <v>49</v>
      </c>
      <c r="D23" s="12" t="str">
        <f>IF(AND(ISNUMBER(D21),ISNUMBER(D22),D21&gt;0,D22&gt;0),D21*D22,"-")</f>
        <v>-</v>
      </c>
      <c r="E23" s="21" t="s">
        <v>49</v>
      </c>
      <c r="F23" s="12" t="str">
        <f>IF(AND(ISNUMBER(F21),ISNUMBER(F22),F21&gt;0,F22&gt;0),F21*F22,"-")</f>
        <v>-</v>
      </c>
      <c r="G23" s="21" t="s">
        <v>49</v>
      </c>
      <c r="H23" s="12" t="str">
        <f>IF(AND(ISNUMBER(H21),ISNUMBER(H22),H21&gt;0,H22&gt;0),H21*H22,"-")</f>
        <v>-</v>
      </c>
      <c r="I23" s="21" t="s">
        <v>49</v>
      </c>
      <c r="J23" s="12" t="str">
        <f>IF(AND(ISNUMBER(J21),ISNUMBER(J22),J21&gt;0,J22&gt;0),J21*J22,"-")</f>
        <v>-</v>
      </c>
      <c r="K23" s="21" t="s">
        <v>49</v>
      </c>
      <c r="L23" s="12" t="str">
        <f>IF(AND(ISNUMBER(L21),ISNUMBER(L22),L21&gt;0,L22&gt;0),L21*L22,"-")</f>
        <v>-</v>
      </c>
      <c r="M23" s="21" t="s">
        <v>49</v>
      </c>
      <c r="N23" s="12" t="str">
        <f>IF(AND(ISNUMBER(N21),ISNUMBER(N22),N21&gt;0,N22&gt;0),N21*N22,"-")</f>
        <v>-</v>
      </c>
      <c r="O23" s="21" t="s">
        <v>49</v>
      </c>
    </row>
    <row r="24" spans="1:15" ht="14.25" thickBot="1">
      <c r="A24" s="9" t="s">
        <v>70</v>
      </c>
      <c r="B24" s="40" t="str">
        <f>IF(AND(ISNUMBER(B23),ISNUMBER(B5),ISNUMBER(B23),B5&gt;0),B23*B5,"-")</f>
        <v>-</v>
      </c>
      <c r="C24" s="22" t="s">
        <v>1</v>
      </c>
      <c r="D24" s="15" t="str">
        <f>IF(AND(ISNUMBER(D23),ISNUMBER(D5),ISNUMBER(D23),D5&gt;0),D23*D5,"-")</f>
        <v>-</v>
      </c>
      <c r="E24" s="23" t="s">
        <v>1</v>
      </c>
      <c r="F24" s="15" t="str">
        <f>IF(AND(ISNUMBER(F23),ISNUMBER(F5),ISNUMBER(F23),F5&gt;0),F23*F5,"-")</f>
        <v>-</v>
      </c>
      <c r="G24" s="22" t="s">
        <v>1</v>
      </c>
      <c r="H24" s="15" t="str">
        <f>IF(AND(ISNUMBER(H23),ISNUMBER(H5),ISNUMBER(H23),H5&gt;0),H23*H5,"-")</f>
        <v>-</v>
      </c>
      <c r="I24" s="23" t="s">
        <v>1</v>
      </c>
      <c r="J24" s="15" t="str">
        <f>IF(AND(ISNUMBER(J23),ISNUMBER(J5),ISNUMBER(J23),J5&gt;0),J23*J5,"-")</f>
        <v>-</v>
      </c>
      <c r="K24" s="22" t="s">
        <v>1</v>
      </c>
      <c r="L24" s="15" t="str">
        <f>IF(AND(ISNUMBER(L23),ISNUMBER(L5),ISNUMBER(L23),L5&gt;0),L23*L5,"-")</f>
        <v>-</v>
      </c>
      <c r="M24" s="22" t="s">
        <v>1</v>
      </c>
      <c r="N24" s="15" t="str">
        <f>IF(AND(ISNUMBER(N23),ISNUMBER(N5),ISNUMBER(N23),N5&gt;0),N23*N5,"-")</f>
        <v>-</v>
      </c>
      <c r="O24" s="22" t="s">
        <v>1</v>
      </c>
    </row>
    <row r="25" spans="1:15" ht="22.5" customHeight="1">
      <c r="A25" s="28" t="s">
        <v>81</v>
      </c>
      <c r="B25" s="33"/>
      <c r="C25" s="34"/>
      <c r="D25" s="6"/>
      <c r="E25" s="7"/>
      <c r="F25" s="10"/>
      <c r="G25" s="7"/>
      <c r="H25" s="6"/>
      <c r="I25" s="7"/>
      <c r="J25" s="6"/>
      <c r="K25" s="7"/>
      <c r="L25" s="6"/>
      <c r="M25" s="7"/>
      <c r="N25" s="6"/>
      <c r="O25" s="7"/>
    </row>
    <row r="26" spans="1:15" ht="13.5">
      <c r="A26" s="8" t="s">
        <v>82</v>
      </c>
      <c r="B26" s="39" t="str">
        <f>IF(AND(ISNUMBER($D$26),$D$26&gt;0),$D$26,"-")</f>
        <v>-</v>
      </c>
      <c r="C26" s="36" t="s">
        <v>2</v>
      </c>
      <c r="D26" s="19">
        <v>0</v>
      </c>
      <c r="E26" s="21" t="s">
        <v>2</v>
      </c>
      <c r="F26" s="12" t="str">
        <f>IF(AND(ISNUMBER($D$26),$D$26&gt;0),$D$26,"-")</f>
        <v>-</v>
      </c>
      <c r="G26" s="21" t="s">
        <v>2</v>
      </c>
      <c r="H26" s="12" t="str">
        <f>IF(AND(ISNUMBER($D$26),$D$26&gt;0),$D$26,"-")</f>
        <v>-</v>
      </c>
      <c r="I26" s="21" t="s">
        <v>2</v>
      </c>
      <c r="J26" s="12" t="str">
        <f>IF(AND(ISNUMBER($D$26),$D$26&gt;0),$D$26,"-")</f>
        <v>-</v>
      </c>
      <c r="K26" s="21" t="s">
        <v>2</v>
      </c>
      <c r="L26" s="12" t="str">
        <f>IF(AND(ISNUMBER($D$26),$D$26&gt;0),$D$26,"-")</f>
        <v>-</v>
      </c>
      <c r="M26" s="21" t="s">
        <v>2</v>
      </c>
      <c r="N26" s="12" t="str">
        <f>IF(AND(ISNUMBER($D$26),$D$26&gt;0),$D$26,"-")</f>
        <v>-</v>
      </c>
      <c r="O26" s="21" t="s">
        <v>2</v>
      </c>
    </row>
    <row r="27" spans="1:15" ht="14.25">
      <c r="A27" s="164" t="s">
        <v>83</v>
      </c>
      <c r="B27" s="39" t="str">
        <f>IF(AND(ISNUMBER($D$27),$D$27&gt;0),$D$27,"-")</f>
        <v>-</v>
      </c>
      <c r="C27" s="36" t="s">
        <v>5</v>
      </c>
      <c r="D27" s="19">
        <v>0</v>
      </c>
      <c r="E27" s="21" t="s">
        <v>5</v>
      </c>
      <c r="F27" s="12" t="str">
        <f>IF(AND(ISNUMBER($D$27),$D$27&gt;0),$D$27,"-")</f>
        <v>-</v>
      </c>
      <c r="G27" s="21" t="s">
        <v>5</v>
      </c>
      <c r="H27" s="12" t="str">
        <f>IF(AND(ISNUMBER($D$27),$D$27&gt;0),$D$27,"-")</f>
        <v>-</v>
      </c>
      <c r="I27" s="21" t="s">
        <v>5</v>
      </c>
      <c r="J27" s="12" t="str">
        <f>IF(AND(ISNUMBER($D$27),$D$27&gt;0),$D$27,"-")</f>
        <v>-</v>
      </c>
      <c r="K27" s="21" t="s">
        <v>5</v>
      </c>
      <c r="L27" s="12" t="str">
        <f>IF(AND(ISNUMBER($D$27),$D$27&gt;0),$D$27,"-")</f>
        <v>-</v>
      </c>
      <c r="M27" s="21" t="s">
        <v>5</v>
      </c>
      <c r="N27" s="12" t="str">
        <f>IF(AND(ISNUMBER($D$27),$D$27&gt;0),$D$27,"-")</f>
        <v>-</v>
      </c>
      <c r="O27" s="21" t="s">
        <v>5</v>
      </c>
    </row>
    <row r="28" spans="1:15" ht="13.5">
      <c r="A28" s="164" t="s">
        <v>84</v>
      </c>
      <c r="B28" s="74">
        <v>1.1</v>
      </c>
      <c r="C28" s="157" t="s">
        <v>50</v>
      </c>
      <c r="D28" s="47">
        <v>0</v>
      </c>
      <c r="E28" s="157" t="s">
        <v>50</v>
      </c>
      <c r="F28" s="47">
        <v>0</v>
      </c>
      <c r="G28" s="157" t="s">
        <v>50</v>
      </c>
      <c r="H28" s="47">
        <v>0</v>
      </c>
      <c r="I28" s="157" t="s">
        <v>50</v>
      </c>
      <c r="J28" s="47">
        <v>0</v>
      </c>
      <c r="K28" s="157" t="s">
        <v>50</v>
      </c>
      <c r="L28" s="47"/>
      <c r="M28" s="157" t="s">
        <v>50</v>
      </c>
      <c r="N28" s="47"/>
      <c r="O28" s="157" t="s">
        <v>50</v>
      </c>
    </row>
    <row r="29" spans="1:15" ht="14.25">
      <c r="A29" s="2" t="s">
        <v>85</v>
      </c>
      <c r="B29" s="39" t="str">
        <f>IF(AND(ISNUMBER(B9),B9&gt;0,ISNUMBER(B7),B7&gt;0),B7*B9,"-")</f>
        <v>-</v>
      </c>
      <c r="C29" s="159" t="s">
        <v>51</v>
      </c>
      <c r="D29" s="4" t="str">
        <f>IF(AND(ISNUMBER(D9),D9&gt;0,ISNUMBER(D7),D7&gt;0),D7*D9,"-")</f>
        <v>-</v>
      </c>
      <c r="E29" s="159" t="s">
        <v>51</v>
      </c>
      <c r="F29" s="4" t="str">
        <f>IF(AND(ISNUMBER(F9),F9&gt;0,ISNUMBER(F7),F7&gt;0),F7*F9,"-")</f>
        <v>-</v>
      </c>
      <c r="G29" s="159" t="s">
        <v>51</v>
      </c>
      <c r="H29" s="4" t="str">
        <f>IF(AND(ISNUMBER(H9),H9&gt;0,ISNUMBER(H7),H7&gt;0),H7*H9,"-")</f>
        <v>-</v>
      </c>
      <c r="I29" s="159" t="s">
        <v>51</v>
      </c>
      <c r="J29" s="4" t="str">
        <f>IF(AND(ISNUMBER(J9),J9&gt;0,ISNUMBER(J7),J7&gt;0),J7*J9,"-")</f>
        <v>-</v>
      </c>
      <c r="K29" s="159" t="s">
        <v>51</v>
      </c>
      <c r="L29" s="4" t="str">
        <f>IF(AND(ISNUMBER(L9),L9&gt;0,ISNUMBER(L7),L7&gt;0),L7*L9,"-")</f>
        <v>-</v>
      </c>
      <c r="M29" s="159" t="s">
        <v>51</v>
      </c>
      <c r="N29" s="4" t="str">
        <f>IF(AND(ISNUMBER(N9),N9&gt;0,ISNUMBER(N7),N7&gt;0),N7*N9,"-")</f>
        <v>-</v>
      </c>
      <c r="O29" s="159" t="s">
        <v>51</v>
      </c>
    </row>
    <row r="30" spans="1:15" ht="13.5">
      <c r="A30" s="163" t="s">
        <v>86</v>
      </c>
      <c r="B30" s="41" t="str">
        <f>IF(AND(ISNUMBER(B10),B10&gt;0,ISNUMBER(B7),B7&gt;0),B7*B10/1000,"-")</f>
        <v>-</v>
      </c>
      <c r="C30" s="159" t="s">
        <v>52</v>
      </c>
      <c r="D30" s="5" t="str">
        <f>IF(AND(ISNUMBER(D10),D10&gt;0,ISNUMBER(D7),D7&gt;0),D7*D10/1000,"-")</f>
        <v>-</v>
      </c>
      <c r="E30" s="159" t="s">
        <v>52</v>
      </c>
      <c r="F30" s="5" t="str">
        <f>IF(AND(ISNUMBER(F10),F10&gt;0,ISNUMBER(F7),F7&gt;0),F7*F10/1000,"-")</f>
        <v>-</v>
      </c>
      <c r="G30" s="159" t="s">
        <v>52</v>
      </c>
      <c r="H30" s="5" t="str">
        <f>IF(AND(ISNUMBER(H10),H10&gt;0,ISNUMBER(H7),H7&gt;0),H7*H10/1000,"-")</f>
        <v>-</v>
      </c>
      <c r="I30" s="159" t="s">
        <v>52</v>
      </c>
      <c r="J30" s="5" t="str">
        <f>IF(AND(ISNUMBER(J10),J10&gt;0,ISNUMBER(J7),J7&gt;0),J7*J10/1000,"-")</f>
        <v>-</v>
      </c>
      <c r="K30" s="159" t="s">
        <v>52</v>
      </c>
      <c r="L30" s="5" t="str">
        <f>IF(AND(ISNUMBER(L10),L10&gt;0,ISNUMBER(L7),L7&gt;0),L7*L10/1000,"-")</f>
        <v>-</v>
      </c>
      <c r="M30" s="159" t="s">
        <v>52</v>
      </c>
      <c r="N30" s="5" t="str">
        <f>IF(AND(ISNUMBER(N10),N10&gt;0,ISNUMBER(N7),N7&gt;0),N7*N10/1000,"-")</f>
        <v>-</v>
      </c>
      <c r="O30" s="159" t="s">
        <v>52</v>
      </c>
    </row>
    <row r="31" spans="1:15" ht="14.25" thickBot="1">
      <c r="A31" s="163" t="s">
        <v>87</v>
      </c>
      <c r="B31" s="41" t="str">
        <f>IF(AND(ISNUMBER(B26),B26&gt;0,ISNUMBER(B29),B29&gt;0),B26*B29,"-")</f>
        <v>-</v>
      </c>
      <c r="C31" s="160" t="s">
        <v>53</v>
      </c>
      <c r="D31" s="5" t="str">
        <f>IF(AND(ISNUMBER(D26),D26&gt;0,ISNUMBER(D29),D29&gt;0),D26*D29,"-")</f>
        <v>-</v>
      </c>
      <c r="E31" s="160" t="s">
        <v>53</v>
      </c>
      <c r="F31" s="5" t="str">
        <f>IF(AND(ISNUMBER(F26),F26&gt;0,ISNUMBER(F29),F29&gt;0),F26*F29,"-")</f>
        <v>-</v>
      </c>
      <c r="G31" s="160" t="s">
        <v>53</v>
      </c>
      <c r="H31" s="5" t="str">
        <f>IF(AND(ISNUMBER(H26),H26&gt;0,ISNUMBER(H29),H29&gt;0),H26*H29,"-")</f>
        <v>-</v>
      </c>
      <c r="I31" s="160" t="s">
        <v>53</v>
      </c>
      <c r="J31" s="5" t="str">
        <f>IF(AND(ISNUMBER(J26),J26&gt;0,ISNUMBER(J29),J29&gt;0),J26*J29,"-")</f>
        <v>-</v>
      </c>
      <c r="K31" s="160" t="s">
        <v>53</v>
      </c>
      <c r="L31" s="5" t="str">
        <f>IF(AND(ISNUMBER(L26),L26&gt;0,ISNUMBER(L29),L29&gt;0),L26*L29,"-")</f>
        <v>-</v>
      </c>
      <c r="M31" s="160" t="s">
        <v>53</v>
      </c>
      <c r="N31" s="5" t="str">
        <f>IF(AND(ISNUMBER(N26),N26&gt;0,ISNUMBER(N29),N29&gt;0),N26*N29,"-")</f>
        <v>-</v>
      </c>
      <c r="O31" s="160" t="s">
        <v>53</v>
      </c>
    </row>
    <row r="32" spans="1:15" ht="14.25" thickBot="1">
      <c r="A32" s="163" t="s">
        <v>88</v>
      </c>
      <c r="B32" s="41" t="str">
        <f>IF(AND(ISNUMBER(B27),B27&gt;0,ISNUMBER(B30),B30&gt;0),B27*B30,"-")</f>
        <v>-</v>
      </c>
      <c r="C32" s="160" t="s">
        <v>53</v>
      </c>
      <c r="D32" s="5" t="str">
        <f>IF(AND(ISNUMBER(D27),D27&gt;0,ISNUMBER(D30),D30&gt;0),D27*D30,"-")</f>
        <v>-</v>
      </c>
      <c r="E32" s="160" t="s">
        <v>53</v>
      </c>
      <c r="F32" s="5" t="str">
        <f>IF(AND(ISNUMBER(F27),F27&gt;0,ISNUMBER(F30),F30&gt;0),F27*F30,"-")</f>
        <v>-</v>
      </c>
      <c r="G32" s="160" t="s">
        <v>53</v>
      </c>
      <c r="H32" s="5" t="str">
        <f>IF(AND(ISNUMBER(H27),H27&gt;0,ISNUMBER(H30),H30&gt;0),H27*H30,"-")</f>
        <v>-</v>
      </c>
      <c r="I32" s="160" t="s">
        <v>53</v>
      </c>
      <c r="J32" s="5" t="str">
        <f>IF(AND(ISNUMBER(J27),J27&gt;0,ISNUMBER(J30),J30&gt;0),J27*J30,"-")</f>
        <v>-</v>
      </c>
      <c r="K32" s="160" t="s">
        <v>53</v>
      </c>
      <c r="L32" s="5" t="str">
        <f>IF(AND(ISNUMBER(L27),L27&gt;0,ISNUMBER(L30),L30&gt;0),L27*L30,"-")</f>
        <v>-</v>
      </c>
      <c r="M32" s="160" t="s">
        <v>53</v>
      </c>
      <c r="N32" s="5" t="str">
        <f>IF(AND(ISNUMBER(N27),N27&gt;0,ISNUMBER(N30),N30&gt;0),N27*N30,"-")</f>
        <v>-</v>
      </c>
      <c r="O32" s="160" t="s">
        <v>53</v>
      </c>
    </row>
    <row r="33" spans="1:15" ht="15" thickBot="1">
      <c r="A33" s="46" t="s">
        <v>89</v>
      </c>
      <c r="B33" s="149" t="str">
        <f>IF(ISNUMBER(B31+B32),(B31+B32),IF(ISNUMBER(B31),B31,IF(ISNUMBER(B32),B32,"-")))</f>
        <v>-</v>
      </c>
      <c r="C33" s="160" t="s">
        <v>53</v>
      </c>
      <c r="D33" s="150" t="str">
        <f>IF(ISNUMBER(D31+D32),(D31+D32),IF(ISNUMBER(D31),D31,IF(ISNUMBER(D32),D32,"-")))</f>
        <v>-</v>
      </c>
      <c r="E33" s="160" t="s">
        <v>53</v>
      </c>
      <c r="F33" s="150" t="str">
        <f>IF(ISNUMBER(F31+F32),(F31+F32),IF(ISNUMBER(F31),F31,IF(ISNUMBER(F32),F32,"-")))</f>
        <v>-</v>
      </c>
      <c r="G33" s="160" t="s">
        <v>53</v>
      </c>
      <c r="H33" s="150" t="str">
        <f>IF(ISNUMBER(H31+H32),(H31+H32),IF(ISNUMBER(H31),H31,IF(ISNUMBER(H32),H32,"-")))</f>
        <v>-</v>
      </c>
      <c r="I33" s="160" t="s">
        <v>53</v>
      </c>
      <c r="J33" s="150" t="str">
        <f>IF(ISNUMBER(J31+J32),(J31+J32),IF(ISNUMBER(J31),J31,IF(ISNUMBER(J32),J32,"-")))</f>
        <v>-</v>
      </c>
      <c r="K33" s="160" t="s">
        <v>53</v>
      </c>
      <c r="L33" s="150" t="str">
        <f>IF(ISNUMBER(L31+L32),(L31+L32),IF(ISNUMBER(L31),L31,IF(ISNUMBER(L32),L32,"-")))</f>
        <v>-</v>
      </c>
      <c r="M33" s="160" t="s">
        <v>53</v>
      </c>
      <c r="N33" s="150" t="str">
        <f>IF(ISNUMBER(N31+N32),(N31+N32),IF(ISNUMBER(N31),N31,IF(ISNUMBER(N32),N32,"-")))</f>
        <v>-</v>
      </c>
      <c r="O33" s="160" t="s">
        <v>53</v>
      </c>
    </row>
    <row r="34" spans="1:15" ht="22.5" customHeight="1">
      <c r="A34" s="171" t="s">
        <v>79</v>
      </c>
      <c r="B34" s="33"/>
      <c r="C34" s="34"/>
      <c r="D34" s="6"/>
      <c r="E34" s="7"/>
      <c r="F34" s="10"/>
      <c r="G34" s="7"/>
      <c r="H34" s="6"/>
      <c r="I34" s="7"/>
      <c r="J34" s="6"/>
      <c r="K34" s="7"/>
      <c r="L34" s="6"/>
      <c r="M34" s="7"/>
      <c r="N34" s="6"/>
      <c r="O34" s="7"/>
    </row>
    <row r="35" spans="1:15" ht="14.25" customHeight="1" thickBot="1">
      <c r="A35" s="172" t="s">
        <v>80</v>
      </c>
      <c r="B35" s="75" t="str">
        <f>IF(AND(ISNUMBER(B7),ISNUMBER(B28)),B28*B7,"-")</f>
        <v>-</v>
      </c>
      <c r="C35" s="160" t="s">
        <v>53</v>
      </c>
      <c r="D35" s="76">
        <f>IF(AND(ISNUMBER(D7),ISNUMBER(D28)),D28*D7,"-")</f>
        <v>0</v>
      </c>
      <c r="E35" s="160" t="s">
        <v>53</v>
      </c>
      <c r="F35" s="76" t="str">
        <f>IF(AND(ISNUMBER(F7),ISNUMBER(F28)),F28*F7,"-")</f>
        <v>-</v>
      </c>
      <c r="G35" s="160" t="s">
        <v>53</v>
      </c>
      <c r="H35" s="76" t="str">
        <f>IF(AND(ISNUMBER(H7),ISNUMBER(H28)),H28*H7,"-")</f>
        <v>-</v>
      </c>
      <c r="I35" s="160" t="s">
        <v>53</v>
      </c>
      <c r="J35" s="76" t="str">
        <f>IF(AND(ISNUMBER(J7),ISNUMBER(J28)),J28*J7,"-")</f>
        <v>-</v>
      </c>
      <c r="K35" s="160" t="s">
        <v>53</v>
      </c>
      <c r="L35" s="76" t="str">
        <f>IF(AND(ISNUMBER(L7),ISNUMBER(L28)),L28*L7,"-")</f>
        <v>-</v>
      </c>
      <c r="M35" s="160" t="s">
        <v>53</v>
      </c>
      <c r="N35" s="76" t="str">
        <f>IF(AND(ISNUMBER(N7),ISNUMBER(N28)),N28*N7,"-")</f>
        <v>-</v>
      </c>
      <c r="O35" s="160" t="s">
        <v>53</v>
      </c>
    </row>
    <row r="36" spans="1:15" ht="22.5" customHeight="1">
      <c r="A36" s="28" t="s">
        <v>78</v>
      </c>
      <c r="B36" s="33"/>
      <c r="C36" s="34"/>
      <c r="D36" s="6"/>
      <c r="E36" s="7"/>
      <c r="F36" s="10"/>
      <c r="G36" s="7"/>
      <c r="H36" s="6"/>
      <c r="I36" s="7"/>
      <c r="J36" s="6"/>
      <c r="K36" s="7"/>
      <c r="L36" s="6"/>
      <c r="M36" s="7"/>
      <c r="N36" s="6"/>
      <c r="O36" s="7"/>
    </row>
    <row r="37" spans="1:15" ht="18" customHeight="1" hidden="1">
      <c r="A37" s="27"/>
      <c r="B37" s="13">
        <f>IF(ISNUMBER(B23),B23,0)</f>
        <v>0</v>
      </c>
      <c r="C37" s="42"/>
      <c r="D37" s="13">
        <f>IF(ISNUMBER(D23),D23,0)</f>
        <v>0</v>
      </c>
      <c r="E37" s="14"/>
      <c r="F37" s="13">
        <f>IF(ISNUMBER(F23),F23,0)</f>
        <v>0</v>
      </c>
      <c r="G37" s="14"/>
      <c r="H37" s="13">
        <f>IF(ISNUMBER(H23),H23,0)</f>
        <v>0</v>
      </c>
      <c r="I37" s="14"/>
      <c r="J37" s="13">
        <f>IF(ISNUMBER(J23),J23,0)</f>
        <v>0</v>
      </c>
      <c r="K37" s="14"/>
      <c r="L37" s="13">
        <f>IF(ISNUMBER(L23),L23,0)</f>
        <v>0</v>
      </c>
      <c r="M37" s="14"/>
      <c r="N37" s="13">
        <f>IF(ISNUMBER(N23),N23,0)</f>
        <v>0</v>
      </c>
      <c r="O37" s="14"/>
    </row>
    <row r="38" spans="1:15" ht="18" customHeight="1" hidden="1">
      <c r="A38" s="27"/>
      <c r="B38" s="13">
        <f>IF(ISNUMBER(B33),B33,0)</f>
        <v>0</v>
      </c>
      <c r="C38" s="42"/>
      <c r="D38" s="13">
        <f>IF(ISNUMBER(D33),D33,0)</f>
        <v>0</v>
      </c>
      <c r="E38" s="14"/>
      <c r="F38" s="13">
        <f>IF(ISNUMBER(F33),F33,0)</f>
        <v>0</v>
      </c>
      <c r="G38" s="14"/>
      <c r="H38" s="13">
        <f>IF(ISNUMBER(H33),H33,0)</f>
        <v>0</v>
      </c>
      <c r="I38" s="14"/>
      <c r="J38" s="13">
        <f>IF(ISNUMBER(J33),J33,0)</f>
        <v>0</v>
      </c>
      <c r="K38" s="14"/>
      <c r="L38" s="13">
        <f>IF(ISNUMBER(L33),L33,0)</f>
        <v>0</v>
      </c>
      <c r="M38" s="14"/>
      <c r="N38" s="13">
        <f>IF(ISNUMBER(N33),N33,0)</f>
        <v>0</v>
      </c>
      <c r="O38" s="14"/>
    </row>
    <row r="39" spans="1:15" ht="18" customHeight="1" hidden="1">
      <c r="A39" s="27"/>
      <c r="B39" s="13">
        <f>IF(ISNUMBER(B35),B35,0)</f>
        <v>0</v>
      </c>
      <c r="C39" s="42"/>
      <c r="D39" s="13">
        <f>IF(ISNUMBER(D35),D35,0)</f>
        <v>0</v>
      </c>
      <c r="E39" s="14"/>
      <c r="F39" s="13">
        <f>IF(ISNUMBER(F35),F35,0)</f>
        <v>0</v>
      </c>
      <c r="G39" s="14"/>
      <c r="H39" s="13">
        <f>IF(ISNUMBER(H35),H35,0)</f>
        <v>0</v>
      </c>
      <c r="I39" s="14"/>
      <c r="J39" s="13">
        <f>IF(ISNUMBER(J35),J35,0)</f>
        <v>0</v>
      </c>
      <c r="K39" s="14"/>
      <c r="L39" s="13">
        <f>IF(ISNUMBER(L35),L35,0)</f>
        <v>0</v>
      </c>
      <c r="M39" s="14"/>
      <c r="N39" s="13">
        <f>IF(ISNUMBER(N35),N35,0)</f>
        <v>0</v>
      </c>
      <c r="O39" s="14"/>
    </row>
    <row r="40" spans="1:15" ht="18" customHeight="1" hidden="1">
      <c r="A40" s="27"/>
      <c r="B40" s="13">
        <f>SUM(B37:B39)</f>
        <v>0</v>
      </c>
      <c r="C40" s="42"/>
      <c r="D40" s="13">
        <f>SUM(D37:D39)</f>
        <v>0</v>
      </c>
      <c r="E40" s="14"/>
      <c r="F40" s="13">
        <f>SUM(F37:F39)</f>
        <v>0</v>
      </c>
      <c r="G40" s="14"/>
      <c r="H40" s="13">
        <f>SUM(H37:H39)</f>
        <v>0</v>
      </c>
      <c r="I40" s="14"/>
      <c r="J40" s="13">
        <f>SUM(J37:J39)</f>
        <v>0</v>
      </c>
      <c r="K40" s="14"/>
      <c r="L40" s="13">
        <f>SUM(L37:L39)</f>
        <v>0</v>
      </c>
      <c r="M40" s="14"/>
      <c r="N40" s="13">
        <f>SUM(N37:N39)</f>
        <v>0</v>
      </c>
      <c r="O40" s="14"/>
    </row>
    <row r="41" spans="1:15" ht="13.5">
      <c r="A41" s="163" t="s">
        <v>77</v>
      </c>
      <c r="B41" s="32" t="str">
        <f>IF(B40&gt;0,B40,"-")</f>
        <v>-</v>
      </c>
      <c r="C41" s="159" t="s">
        <v>54</v>
      </c>
      <c r="D41" s="4" t="str">
        <f>IF(D40&gt;0,D40,"-")</f>
        <v>-</v>
      </c>
      <c r="E41" s="159" t="s">
        <v>54</v>
      </c>
      <c r="F41" s="4" t="str">
        <f>IF(F40&gt;0,F40,"-")</f>
        <v>-</v>
      </c>
      <c r="G41" s="159" t="s">
        <v>54</v>
      </c>
      <c r="H41" s="4" t="str">
        <f>IF(H40&gt;0,H40,"-")</f>
        <v>-</v>
      </c>
      <c r="I41" s="159" t="s">
        <v>54</v>
      </c>
      <c r="J41" s="4" t="str">
        <f>IF(J40&gt;0,J40,"-")</f>
        <v>-</v>
      </c>
      <c r="K41" s="159" t="s">
        <v>54</v>
      </c>
      <c r="L41" s="4" t="str">
        <f>IF(L40&gt;0,L40,"-")</f>
        <v>-</v>
      </c>
      <c r="M41" s="159" t="s">
        <v>54</v>
      </c>
      <c r="N41" s="4" t="str">
        <f>IF(N40&gt;0,N40,"-")</f>
        <v>-</v>
      </c>
      <c r="O41" s="159" t="s">
        <v>54</v>
      </c>
    </row>
    <row r="42" spans="1:15" ht="15" thickBot="1">
      <c r="A42" s="2" t="s">
        <v>76</v>
      </c>
      <c r="B42" s="32" t="str">
        <f>IF(AND(ISNUMBER(B41),ISNUMBER(B5)),B41*B5,"-")</f>
        <v>-</v>
      </c>
      <c r="C42" s="161" t="s">
        <v>53</v>
      </c>
      <c r="D42" s="4" t="str">
        <f>IF(AND(ISNUMBER(D41),ISNUMBER(D5)),D41*D5,"-")</f>
        <v>-</v>
      </c>
      <c r="E42" s="161" t="s">
        <v>53</v>
      </c>
      <c r="F42" s="4" t="str">
        <f>IF(AND(ISNUMBER(F41),ISNUMBER(F5)),F41*F5,"-")</f>
        <v>-</v>
      </c>
      <c r="G42" s="161" t="s">
        <v>53</v>
      </c>
      <c r="H42" s="4" t="str">
        <f>IF(AND(ISNUMBER(H41),ISNUMBER(H5)),H41*H5,"-")</f>
        <v>-</v>
      </c>
      <c r="I42" s="161" t="s">
        <v>53</v>
      </c>
      <c r="J42" s="4" t="str">
        <f>IF(AND(ISNUMBER(J41),ISNUMBER(J5)),J41*J5,"-")</f>
        <v>-</v>
      </c>
      <c r="K42" s="161" t="s">
        <v>53</v>
      </c>
      <c r="L42" s="4" t="str">
        <f>IF(AND(ISNUMBER(L41),ISNUMBER(L5)),L41*L5,"-")</f>
        <v>-</v>
      </c>
      <c r="M42" s="161" t="s">
        <v>53</v>
      </c>
      <c r="N42" s="4" t="str">
        <f>IF(AND(ISNUMBER(N41),ISNUMBER(N5)),N41*N5,"-")</f>
        <v>-</v>
      </c>
      <c r="O42" s="161" t="s">
        <v>53</v>
      </c>
    </row>
    <row r="43" spans="1:15" ht="13.5" hidden="1">
      <c r="A43" s="131"/>
      <c r="B43" s="133">
        <f>IF(ISBLANK(B2),0,IF(AND(ISNUMBER(B6),ISNUMBER(B7)),B6*B7,0))</f>
        <v>0</v>
      </c>
      <c r="C43" s="132"/>
      <c r="D43" s="133">
        <f>IF(ISBLANK(D2),0,IF(AND(ISNUMBER(D6),ISNUMBER(D7)),D6*D7,0))</f>
        <v>0</v>
      </c>
      <c r="E43" s="134"/>
      <c r="F43" s="133">
        <f>IF(ISBLANK(F2),0,IF(AND(ISNUMBER(F6),ISNUMBER(F7)),F6*F7,0))</f>
        <v>0</v>
      </c>
      <c r="G43" s="134"/>
      <c r="H43" s="133">
        <f>IF(ISBLANK(H2),0,IF(AND(ISNUMBER(H6),ISNUMBER(H7)),H6*H7,0))</f>
        <v>0</v>
      </c>
      <c r="I43" s="134"/>
      <c r="J43" s="133">
        <f>IF(ISBLANK(J2),0,IF(AND(ISNUMBER(J6),ISNUMBER(J7)),J6*J7,0))</f>
        <v>0</v>
      </c>
      <c r="K43" s="134"/>
      <c r="L43" s="133">
        <f>IF(ISBLANK(L2),0,IF(AND(ISNUMBER(L6),ISNUMBER(L7)),L6*L7,0))</f>
        <v>0</v>
      </c>
      <c r="M43" s="134"/>
      <c r="N43" s="133">
        <f>IF(ISBLANK(N2),0,IF(AND(ISNUMBER(N6),ISNUMBER(N7)),N6*N7,0))</f>
        <v>0</v>
      </c>
      <c r="O43" s="134"/>
    </row>
    <row r="44" spans="1:15" ht="15" thickBot="1">
      <c r="A44" s="170" t="s">
        <v>75</v>
      </c>
      <c r="B44" s="139" t="str">
        <f>IF(AND(ISNUMBER(B41),ISNUMBER(B43),B43&gt;0),B41/B43,"-")</f>
        <v>-</v>
      </c>
      <c r="C44" s="24" t="s">
        <v>55</v>
      </c>
      <c r="D44" s="135" t="str">
        <f>IF(AND(ISNUMBER(D41),ISNUMBER(D43),D43&gt;0),D41/D43,"-")</f>
        <v>-</v>
      </c>
      <c r="E44" s="24" t="s">
        <v>55</v>
      </c>
      <c r="F44" s="135" t="str">
        <f>IF(AND(ISNUMBER(F41),ISNUMBER(F43),F43&gt;0),F41/F43,"-")</f>
        <v>-</v>
      </c>
      <c r="G44" s="24" t="s">
        <v>55</v>
      </c>
      <c r="H44" s="135" t="str">
        <f>IF(AND(ISNUMBER(H41),ISNUMBER(H43),H43&gt;0),H41/H43,"-")</f>
        <v>-</v>
      </c>
      <c r="I44" s="24" t="s">
        <v>55</v>
      </c>
      <c r="J44" s="135" t="str">
        <f>IF(AND(ISNUMBER(J41),ISNUMBER(J43),J43&gt;0),J41/J43,"-")</f>
        <v>-</v>
      </c>
      <c r="K44" s="24" t="s">
        <v>55</v>
      </c>
      <c r="L44" s="135" t="str">
        <f>IF(AND(ISNUMBER(L41),ISNUMBER(L43),L43&gt;0),L41/L43,"-")</f>
        <v>-</v>
      </c>
      <c r="M44" s="24" t="s">
        <v>55</v>
      </c>
      <c r="N44" s="135" t="str">
        <f>IF(AND(ISNUMBER(N41),ISNUMBER(N43),N43&gt;0),N41/N43,"-")</f>
        <v>-</v>
      </c>
      <c r="O44" s="24" t="s">
        <v>55</v>
      </c>
    </row>
    <row r="45" spans="1:15" ht="22.5" customHeight="1">
      <c r="A45" s="166" t="s">
        <v>71</v>
      </c>
      <c r="B45" s="116" t="str">
        <f>IF($D$11&gt;0,ROUND($D$11,1),"-")</f>
        <v>-</v>
      </c>
      <c r="C45" s="7" t="s">
        <v>18</v>
      </c>
      <c r="D45" s="117" t="str">
        <f>IF($D$11&gt;0,ROUND($D$11,1),"-")</f>
        <v>-</v>
      </c>
      <c r="E45" s="7" t="s">
        <v>18</v>
      </c>
      <c r="F45" s="118" t="str">
        <f>IF($D$11&gt;0,ROUND($D$11,1),"-")</f>
        <v>-</v>
      </c>
      <c r="G45" s="7" t="s">
        <v>18</v>
      </c>
      <c r="H45" s="117" t="str">
        <f>IF($D$11&gt;0,ROUND($D$11,1),"-")</f>
        <v>-</v>
      </c>
      <c r="I45" s="7" t="s">
        <v>18</v>
      </c>
      <c r="J45" s="117" t="str">
        <f>IF($D$11&gt;0,ROUND($D$11,1),"-")</f>
        <v>-</v>
      </c>
      <c r="K45" s="7" t="s">
        <v>18</v>
      </c>
      <c r="L45" s="117" t="str">
        <f>IF($D$11&gt;0,ROUND($D$11,1),"-")</f>
        <v>-</v>
      </c>
      <c r="M45" s="7" t="s">
        <v>18</v>
      </c>
      <c r="N45" s="117" t="str">
        <f>IF($D$11&gt;0,ROUND($D$11,1),"-")</f>
        <v>-</v>
      </c>
      <c r="O45" s="7" t="s">
        <v>18</v>
      </c>
    </row>
    <row r="46" spans="1:15" ht="22.5" customHeight="1" hidden="1">
      <c r="A46" s="167"/>
      <c r="B46" s="120">
        <f>IF(ISNUMBER(B18),B18,0)</f>
        <v>500</v>
      </c>
      <c r="C46" s="119"/>
      <c r="D46" s="122">
        <f>IF(ISNUMBER(D18),D18,0)</f>
        <v>0</v>
      </c>
      <c r="E46" s="121"/>
      <c r="F46" s="122">
        <f>IF(ISNUMBER(F18),F18,0)</f>
        <v>0</v>
      </c>
      <c r="G46" s="121"/>
      <c r="H46" s="122">
        <f>IF(ISNUMBER(H18),H18,0)</f>
        <v>0</v>
      </c>
      <c r="I46" s="121"/>
      <c r="J46" s="122">
        <f>IF(ISNUMBER(J18),J18,0)</f>
        <v>0</v>
      </c>
      <c r="K46" s="121"/>
      <c r="L46" s="122">
        <f>IF(ISNUMBER(L18),L18,0)</f>
        <v>0</v>
      </c>
      <c r="M46" s="121"/>
      <c r="N46" s="122">
        <f>IF(ISNUMBER(N18),N18,0)</f>
        <v>0</v>
      </c>
      <c r="O46" s="121"/>
    </row>
    <row r="47" spans="1:15" ht="13.5">
      <c r="A47" s="167" t="s">
        <v>72</v>
      </c>
      <c r="B47" s="40" t="str">
        <f>IF(AND(ISNUMBER(B41),ISNUMBER(B12),ISNUMBER(B11),ISNUMBER(B7),ISNUMBER(B14)),IF(ISBLANK(B2),"-",B46+B41*(-PV(B12/100,B11,1,,))),"-")</f>
        <v>-</v>
      </c>
      <c r="C47" s="38" t="s">
        <v>1</v>
      </c>
      <c r="D47" s="15" t="str">
        <f>IF(AND(ISNUMBER(D41),ISNUMBER(D12),ISNUMBER(D11),ISNUMBER(D7),ISNUMBER(D14)),IF(ISBLANK(D2),"-",D46+D41*(-PV(D12/100,D11,1,,))),"-")</f>
        <v>-</v>
      </c>
      <c r="E47" s="22" t="s">
        <v>1</v>
      </c>
      <c r="F47" s="15" t="str">
        <f>IF(AND(ISNUMBER(F41),ISNUMBER(F12),ISNUMBER(F11),ISNUMBER(F7),ISNUMBER(F14)),IF(ISBLANK(F2),"-",F46+F41*(-PV(F12/100,F11,1,,))),"-")</f>
        <v>-</v>
      </c>
      <c r="G47" s="22" t="s">
        <v>1</v>
      </c>
      <c r="H47" s="15" t="str">
        <f>IF(AND(ISNUMBER(H41),ISNUMBER(H12),ISNUMBER(H11),ISNUMBER(H7),ISNUMBER(H14)),IF(ISBLANK(H2),"-",H46+H41*(-PV(H12/100,H11,1,,))),"-")</f>
        <v>-</v>
      </c>
      <c r="I47" s="22" t="s">
        <v>1</v>
      </c>
      <c r="J47" s="15" t="str">
        <f>IF(AND(ISNUMBER(J41),ISNUMBER(J12),ISNUMBER(J11),ISNUMBER(J7),ISNUMBER(J14)),IF(ISBLANK(J2),"-",J46+J41*(-PV(J12/100,J11,1,,))),"-")</f>
        <v>-</v>
      </c>
      <c r="K47" s="22" t="s">
        <v>1</v>
      </c>
      <c r="L47" s="15" t="str">
        <f>IF(AND(ISNUMBER(L41),ISNUMBER(L12),ISNUMBER(L11),ISNUMBER(L7),ISNUMBER(L14)),IF(ISBLANK(L2),"-",L46+L41*(-PV(L12/100,L11,1,,))),"-")</f>
        <v>-</v>
      </c>
      <c r="M47" s="22" t="s">
        <v>1</v>
      </c>
      <c r="N47" s="15" t="str">
        <f>IF(AND(ISNUMBER(N41),ISNUMBER(N12),ISNUMBER(N11),ISNUMBER(N7),ISNUMBER(N14)),IF(ISBLANK(N2),"-",N46+N41*(-PV(N12/100,N11,1,,))),"-")</f>
        <v>-</v>
      </c>
      <c r="O47" s="22" t="s">
        <v>1</v>
      </c>
    </row>
    <row r="48" spans="1:15" ht="13.5">
      <c r="A48" s="169" t="s">
        <v>74</v>
      </c>
      <c r="B48" s="145" t="str">
        <f>IF(AND(ISNUMBER(B47),ISNUMBER(B43),B43&gt;0),B47/B43/B45,"-")</f>
        <v>-</v>
      </c>
      <c r="C48" s="38" t="s">
        <v>1</v>
      </c>
      <c r="D48" s="146" t="str">
        <f>IF(AND(ISNUMBER(D47),ISNUMBER(D43),D43&gt;0),D47/D43/D45,"-")</f>
        <v>-</v>
      </c>
      <c r="E48" s="22" t="s">
        <v>1</v>
      </c>
      <c r="F48" s="146" t="str">
        <f>IF(AND(ISNUMBER(F47),ISNUMBER(F43),F43&gt;0),F47/F43/F45,"-")</f>
        <v>-</v>
      </c>
      <c r="G48" s="22" t="s">
        <v>1</v>
      </c>
      <c r="H48" s="146" t="str">
        <f>IF(AND(ISNUMBER(H47),ISNUMBER(H43),H43&gt;0),H47/H43/H45,"-")</f>
        <v>-</v>
      </c>
      <c r="I48" s="22" t="s">
        <v>1</v>
      </c>
      <c r="J48" s="146" t="str">
        <f>IF(AND(ISNUMBER(J47),ISNUMBER(J43),J43&gt;0),J47/J43/J45,"-")</f>
        <v>-</v>
      </c>
      <c r="K48" s="22" t="s">
        <v>1</v>
      </c>
      <c r="L48" s="146" t="str">
        <f>IF(AND(ISNUMBER(L47),ISNUMBER(L43),L43&gt;0),L47/L43/L45,"-")</f>
        <v>-</v>
      </c>
      <c r="M48" s="22" t="s">
        <v>1</v>
      </c>
      <c r="N48" s="146" t="str">
        <f>IF(AND(ISNUMBER(N47),ISNUMBER(N43),N43&gt;0),N47/N43/N45,"-")</f>
        <v>-</v>
      </c>
      <c r="O48" s="22" t="s">
        <v>1</v>
      </c>
    </row>
    <row r="49" spans="1:15" ht="14.25" thickBot="1">
      <c r="A49" s="168" t="s">
        <v>73</v>
      </c>
      <c r="B49" s="147" t="str">
        <f>IF(AND(ISNUMBER(B47),ISNUMBER(B5),B5&gt;0),B47*B5,"-")</f>
        <v>-</v>
      </c>
      <c r="C49" s="43" t="s">
        <v>1</v>
      </c>
      <c r="D49" s="148" t="str">
        <f>IF(AND(ISNUMBER(D47),ISNUMBER(D5),D5&gt;0),D47*D5,"-")</f>
        <v>-</v>
      </c>
      <c r="E49" s="23" t="s">
        <v>1</v>
      </c>
      <c r="F49" s="148" t="str">
        <f>IF(AND(ISNUMBER(F47),ISNUMBER(F5),F5&gt;0),F47*F5,"-")</f>
        <v>-</v>
      </c>
      <c r="G49" s="23" t="s">
        <v>1</v>
      </c>
      <c r="H49" s="148" t="str">
        <f>IF(AND(ISNUMBER(H47),ISNUMBER(H5),H5&gt;0),H47*H5,"-")</f>
        <v>-</v>
      </c>
      <c r="I49" s="23" t="s">
        <v>1</v>
      </c>
      <c r="J49" s="148" t="str">
        <f>IF(AND(ISNUMBER(J47),ISNUMBER(J5),J5&gt;0),J47*J5,"-")</f>
        <v>-</v>
      </c>
      <c r="K49" s="23" t="s">
        <v>1</v>
      </c>
      <c r="L49" s="148" t="str">
        <f>IF(AND(ISNUMBER(L47),ISNUMBER(L5),L5&gt;0),L47*L5,"-")</f>
        <v>-</v>
      </c>
      <c r="M49" s="23" t="s">
        <v>1</v>
      </c>
      <c r="N49" s="148" t="str">
        <f>IF(AND(ISNUMBER(N47),ISNUMBER(N5),N5&gt;0),N47*N5,"-")</f>
        <v>-</v>
      </c>
      <c r="O49" s="23" t="s">
        <v>1</v>
      </c>
    </row>
    <row r="50" ht="6.75" customHeight="1"/>
    <row r="51" spans="1:11" ht="14.25">
      <c r="A51" s="188" t="s">
        <v>35</v>
      </c>
      <c r="B51" s="188"/>
      <c r="C51" s="188"/>
      <c r="D51" s="188"/>
      <c r="E51" s="188"/>
      <c r="F51" s="188"/>
      <c r="G51" s="188"/>
      <c r="H51" s="188"/>
      <c r="I51" s="189"/>
      <c r="J51" s="188"/>
      <c r="K51" s="189"/>
    </row>
    <row r="52" spans="1:11" ht="14.25">
      <c r="A52" s="173" t="s">
        <v>96</v>
      </c>
      <c r="B52" s="174"/>
      <c r="C52" s="175"/>
      <c r="D52" s="176"/>
      <c r="E52" s="177"/>
      <c r="F52" s="176"/>
      <c r="G52" s="177"/>
      <c r="H52" s="176"/>
      <c r="I52" s="177"/>
      <c r="J52" s="176"/>
      <c r="K52" s="177"/>
    </row>
    <row r="53" spans="1:11" ht="14.25">
      <c r="A53" s="173" t="s">
        <v>97</v>
      </c>
      <c r="B53" s="174"/>
      <c r="C53" s="175"/>
      <c r="D53" s="176"/>
      <c r="E53" s="177"/>
      <c r="F53" s="176"/>
      <c r="G53" s="177"/>
      <c r="H53" s="176"/>
      <c r="I53" s="177"/>
      <c r="J53" s="176"/>
      <c r="K53" s="177"/>
    </row>
    <row r="54" spans="1:11" ht="14.25">
      <c r="A54" s="173" t="s">
        <v>99</v>
      </c>
      <c r="B54" s="174"/>
      <c r="C54" s="175"/>
      <c r="D54" s="178"/>
      <c r="E54" s="177"/>
      <c r="F54" s="176"/>
      <c r="G54" s="177"/>
      <c r="H54" s="176"/>
      <c r="I54" s="177"/>
      <c r="J54" s="176"/>
      <c r="K54" s="177"/>
    </row>
    <row r="55" spans="1:11" ht="14.25">
      <c r="A55" s="173" t="s">
        <v>100</v>
      </c>
      <c r="B55" s="174"/>
      <c r="C55" s="175"/>
      <c r="D55" s="176"/>
      <c r="E55" s="177"/>
      <c r="F55" s="176"/>
      <c r="G55" s="177"/>
      <c r="H55" s="176"/>
      <c r="I55" s="177"/>
      <c r="J55" s="176"/>
      <c r="K55" s="177"/>
    </row>
    <row r="62" spans="1:13" ht="13.5">
      <c r="A62" s="102"/>
      <c r="B62" s="103"/>
      <c r="C62" s="104"/>
      <c r="D62" s="105"/>
      <c r="E62" s="106"/>
      <c r="F62" s="105"/>
      <c r="G62" s="106"/>
      <c r="H62" s="105"/>
      <c r="I62" s="106"/>
      <c r="J62" s="105"/>
      <c r="K62" s="106"/>
      <c r="L62" s="105"/>
      <c r="M62" s="106"/>
    </row>
    <row r="63" spans="1:13" ht="13.5">
      <c r="A63" s="102"/>
      <c r="B63" s="103"/>
      <c r="C63" s="107"/>
      <c r="D63" s="108"/>
      <c r="E63" s="109"/>
      <c r="F63" s="108"/>
      <c r="G63" s="109"/>
      <c r="H63" s="108"/>
      <c r="I63" s="106"/>
      <c r="J63" s="105"/>
      <c r="K63" s="106"/>
      <c r="L63" s="105"/>
      <c r="M63" s="106"/>
    </row>
  </sheetData>
  <sheetProtection/>
  <mergeCells count="22">
    <mergeCell ref="A51:K51"/>
    <mergeCell ref="J1:K1"/>
    <mergeCell ref="L2:M2"/>
    <mergeCell ref="D3:E3"/>
    <mergeCell ref="F3:G3"/>
    <mergeCell ref="H3:I3"/>
    <mergeCell ref="L3:M3"/>
    <mergeCell ref="J3:K3"/>
    <mergeCell ref="D2:E2"/>
    <mergeCell ref="B1:C1"/>
    <mergeCell ref="N3:O3"/>
    <mergeCell ref="B3:C3"/>
    <mergeCell ref="L1:M1"/>
    <mergeCell ref="B2:C2"/>
    <mergeCell ref="D1:E1"/>
    <mergeCell ref="H1:I1"/>
    <mergeCell ref="J2:K2"/>
    <mergeCell ref="F2:G2"/>
    <mergeCell ref="F1:G1"/>
    <mergeCell ref="H2:I2"/>
    <mergeCell ref="N1:O1"/>
    <mergeCell ref="N2:O2"/>
  </mergeCells>
  <dataValidations count="3">
    <dataValidation errorStyle="warning" prompt="Select a value " errorTitle="Click OK to continue" sqref="J21:J23 N21:N23 D21:D23 H21:H23 B21:B23 F21:F23 L21:L23"/>
    <dataValidation errorStyle="information" prompt="Select one of the listed values or type your own one" errorTitle="Click OK to continue" error="    " sqref="N26:N27 B26:B28 L26:L27 J26:J27 H26:H27 F26:F27"/>
    <dataValidation allowBlank="1" showInputMessage="1" showErrorMessage="1" prompt="Put the name of manufacturer" sqref="D2:E2"/>
  </dataValidations>
  <printOptions horizontalCentered="1"/>
  <pageMargins left="0.3937007874015748" right="0.3937007874015748" top="0.984251968503937" bottom="0.35433070866141736" header="0.7086614173228347" footer="0.1968503937007874"/>
  <pageSetup horizontalDpi="600" verticalDpi="600" orientation="landscape" paperSize="9" scale="70" r:id="rId1"/>
  <headerFooter alignWithMargins="0">
    <oddHeader>&amp;L&amp;"Arial,Pogrubiony"&amp;12Calculation tool for Life Cycle Cost assessment for Washer-Driers</oddHeader>
    <oddFooter>&amp;CEuropean Project GreenLabelsPurchase - making a greener procurement with energy labels; www.greenlabelspurchase.net</oddFooter>
  </headerFooter>
  <ignoredErrors>
    <ignoredError sqref="B19 N19 L19 D19 F19 H19 J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="75" zoomScaleNormal="75" workbookViewId="0" topLeftCell="A1">
      <selection activeCell="O10" sqref="O10"/>
    </sheetView>
  </sheetViews>
  <sheetFormatPr defaultColWidth="9.140625" defaultRowHeight="12.75"/>
  <cols>
    <col min="1" max="1" width="65.00390625" style="113" customWidth="1"/>
    <col min="2" max="2" width="10.8515625" style="49" customWidth="1"/>
    <col min="3" max="3" width="4.28125" style="49" customWidth="1"/>
    <col min="4" max="4" width="10.8515625" style="49" customWidth="1"/>
    <col min="5" max="5" width="4.28125" style="49" customWidth="1"/>
    <col min="6" max="6" width="10.8515625" style="49" customWidth="1"/>
    <col min="7" max="7" width="4.28125" style="49" customWidth="1"/>
    <col min="8" max="8" width="10.8515625" style="49" customWidth="1"/>
    <col min="9" max="9" width="4.28125" style="49" customWidth="1"/>
    <col min="10" max="10" width="10.8515625" style="49" customWidth="1"/>
    <col min="11" max="11" width="4.28125" style="49" customWidth="1"/>
    <col min="12" max="12" width="10.8515625" style="49" customWidth="1"/>
    <col min="13" max="13" width="4.28125" style="49" customWidth="1"/>
    <col min="14" max="16384" width="9.140625" style="49" customWidth="1"/>
  </cols>
  <sheetData>
    <row r="1" ht="13.5" thickBot="1">
      <c r="A1" s="111"/>
    </row>
    <row r="2" spans="1:14" ht="12.75">
      <c r="A2" s="79"/>
      <c r="B2" s="179" t="s">
        <v>9</v>
      </c>
      <c r="C2" s="180"/>
      <c r="D2" s="179" t="s">
        <v>10</v>
      </c>
      <c r="E2" s="180"/>
      <c r="F2" s="179" t="s">
        <v>11</v>
      </c>
      <c r="G2" s="180"/>
      <c r="H2" s="179" t="s">
        <v>12</v>
      </c>
      <c r="I2" s="180"/>
      <c r="J2" s="179" t="s">
        <v>13</v>
      </c>
      <c r="K2" s="180"/>
      <c r="L2" s="179" t="s">
        <v>14</v>
      </c>
      <c r="M2" s="180"/>
      <c r="N2" s="136"/>
    </row>
    <row r="3" spans="1:14" ht="13.5">
      <c r="A3" s="80" t="s">
        <v>15</v>
      </c>
      <c r="B3" s="197" t="str">
        <f>IF(ISBLANK('LCC, Pralno-sušilni stroj'!D2),"-",'LCC, Pralno-sušilni stroj'!D2)</f>
        <v>x</v>
      </c>
      <c r="C3" s="198"/>
      <c r="D3" s="197" t="str">
        <f>IF(ISBLANK('LCC, Pralno-sušilni stroj'!F2),"-",'LCC, Pralno-sušilni stroj'!F2)</f>
        <v>x</v>
      </c>
      <c r="E3" s="198"/>
      <c r="F3" s="197" t="str">
        <f>IF(ISBLANK('LCC, Pralno-sušilni stroj'!H2),"-",'LCC, Pralno-sušilni stroj'!H2)</f>
        <v>x</v>
      </c>
      <c r="G3" s="198"/>
      <c r="H3" s="197" t="str">
        <f>IF(ISBLANK('LCC, Pralno-sušilni stroj'!J2),"-",'LCC, Pralno-sušilni stroj'!J2)</f>
        <v>x</v>
      </c>
      <c r="I3" s="198"/>
      <c r="J3" s="197" t="str">
        <f>IF(ISBLANK('LCC, Pralno-sušilni stroj'!L2),"-",'LCC, Pralno-sušilni stroj'!L2)</f>
        <v>-</v>
      </c>
      <c r="K3" s="198"/>
      <c r="L3" s="197" t="str">
        <f>IF(ISBLANK('LCC, Pralno-sušilni stroj'!N2),"-",'LCC, Pralno-sušilni stroj'!N2)</f>
        <v>-</v>
      </c>
      <c r="M3" s="198"/>
      <c r="N3" s="136"/>
    </row>
    <row r="4" spans="1:14" ht="14.25" thickBot="1">
      <c r="A4" s="81" t="s">
        <v>16</v>
      </c>
      <c r="B4" s="195" t="str">
        <f>IF(ISBLANK('LCC, Pralno-sušilni stroj'!D3),"-",'LCC, Pralno-sušilni stroj'!D3)</f>
        <v>x</v>
      </c>
      <c r="C4" s="196"/>
      <c r="D4" s="195" t="str">
        <f>IF(ISBLANK('LCC, Pralno-sušilni stroj'!F3),"-",'LCC, Pralno-sušilni stroj'!F3)</f>
        <v>x</v>
      </c>
      <c r="E4" s="196"/>
      <c r="F4" s="195" t="str">
        <f>IF(ISBLANK('LCC, Pralno-sušilni stroj'!H3),"-",'LCC, Pralno-sušilni stroj'!H3)</f>
        <v>-</v>
      </c>
      <c r="G4" s="196"/>
      <c r="H4" s="195" t="str">
        <f>IF(ISBLANK('LCC, Pralno-sušilni stroj'!J3),"-",'LCC, Pralno-sušilni stroj'!J3)</f>
        <v>-</v>
      </c>
      <c r="I4" s="196"/>
      <c r="J4" s="195" t="str">
        <f>IF(ISBLANK('LCC, Pralno-sušilni stroj'!L3),"-",'LCC, Pralno-sušilni stroj'!L3)</f>
        <v>-</v>
      </c>
      <c r="K4" s="196"/>
      <c r="L4" s="195" t="str">
        <f>IF(ISBLANK('LCC, Pralno-sušilni stroj'!N3),"-",'LCC, Pralno-sušilni stroj'!N3)</f>
        <v>-</v>
      </c>
      <c r="M4" s="196"/>
      <c r="N4" s="136"/>
    </row>
    <row r="5" spans="1:14" ht="13.5">
      <c r="A5" s="80" t="s">
        <v>17</v>
      </c>
      <c r="B5" s="50"/>
      <c r="C5" s="51"/>
      <c r="D5" s="50"/>
      <c r="E5" s="52"/>
      <c r="F5" s="50"/>
      <c r="G5" s="53"/>
      <c r="H5" s="50"/>
      <c r="I5" s="53"/>
      <c r="J5" s="50"/>
      <c r="K5" s="52"/>
      <c r="L5" s="50"/>
      <c r="M5" s="53"/>
      <c r="N5" s="136"/>
    </row>
    <row r="6" spans="1:14" ht="26.25" customHeight="1">
      <c r="A6" s="152" t="s">
        <v>19</v>
      </c>
      <c r="B6" s="54">
        <v>1</v>
      </c>
      <c r="C6" s="55"/>
      <c r="D6" s="54">
        <v>0</v>
      </c>
      <c r="E6" s="56"/>
      <c r="F6" s="54">
        <v>0</v>
      </c>
      <c r="G6" s="57"/>
      <c r="H6" s="54">
        <v>0</v>
      </c>
      <c r="I6" s="57"/>
      <c r="J6" s="54">
        <v>0</v>
      </c>
      <c r="K6" s="58"/>
      <c r="L6" s="54">
        <v>0</v>
      </c>
      <c r="M6" s="57"/>
      <c r="N6" s="136"/>
    </row>
    <row r="7" spans="1:17" ht="27" customHeight="1" hidden="1">
      <c r="A7" s="112"/>
      <c r="B7" s="54">
        <f>IF(B6=0,"-",B6)</f>
        <v>1</v>
      </c>
      <c r="C7" s="55"/>
      <c r="D7" s="54" t="str">
        <f>IF(D6=0,"-",D6)</f>
        <v>-</v>
      </c>
      <c r="E7" s="126"/>
      <c r="F7" s="54" t="str">
        <f>IF(F6=0,"-",F6)</f>
        <v>-</v>
      </c>
      <c r="G7" s="55"/>
      <c r="H7" s="54" t="str">
        <f>IF(H6=0,"-",H6)</f>
        <v>-</v>
      </c>
      <c r="I7" s="55"/>
      <c r="J7" s="54"/>
      <c r="K7" s="127"/>
      <c r="L7" s="54"/>
      <c r="M7" s="55"/>
      <c r="N7" s="137">
        <f>MIN(B7:L7)</f>
        <v>1</v>
      </c>
      <c r="O7" s="128">
        <f>MAX(B7:M7)</f>
        <v>1</v>
      </c>
      <c r="P7" s="49">
        <f>IF(N7=O7,1,0)</f>
        <v>1</v>
      </c>
      <c r="Q7" s="49">
        <f>IF(P7=1,O7,0)</f>
        <v>1</v>
      </c>
    </row>
    <row r="8" spans="1:14" ht="15" customHeight="1">
      <c r="A8" s="82" t="s">
        <v>20</v>
      </c>
      <c r="B8" s="54">
        <v>0</v>
      </c>
      <c r="C8" s="59" t="s">
        <v>0</v>
      </c>
      <c r="D8" s="54">
        <v>0</v>
      </c>
      <c r="E8" s="63" t="s">
        <v>0</v>
      </c>
      <c r="F8" s="54">
        <v>0</v>
      </c>
      <c r="G8" s="59" t="s">
        <v>0</v>
      </c>
      <c r="H8" s="54">
        <v>0</v>
      </c>
      <c r="I8" s="59" t="s">
        <v>0</v>
      </c>
      <c r="J8" s="54"/>
      <c r="K8" s="59" t="s">
        <v>0</v>
      </c>
      <c r="L8" s="54"/>
      <c r="M8" s="59" t="s">
        <v>0</v>
      </c>
      <c r="N8" s="136"/>
    </row>
    <row r="9" spans="1:14" ht="13.5">
      <c r="A9" s="153" t="s">
        <v>21</v>
      </c>
      <c r="B9" s="60">
        <v>0</v>
      </c>
      <c r="C9" s="59" t="s">
        <v>0</v>
      </c>
      <c r="D9" s="60">
        <v>0</v>
      </c>
      <c r="E9" s="63" t="s">
        <v>0</v>
      </c>
      <c r="F9" s="60">
        <v>0</v>
      </c>
      <c r="G9" s="59" t="s">
        <v>0</v>
      </c>
      <c r="H9" s="60">
        <v>0</v>
      </c>
      <c r="I9" s="59" t="s">
        <v>0</v>
      </c>
      <c r="J9" s="60"/>
      <c r="K9" s="59" t="s">
        <v>0</v>
      </c>
      <c r="L9" s="60"/>
      <c r="M9" s="59" t="s">
        <v>0</v>
      </c>
      <c r="N9" s="136"/>
    </row>
    <row r="10" spans="1:14" ht="13.5">
      <c r="A10" s="153" t="s">
        <v>22</v>
      </c>
      <c r="B10" s="60">
        <v>0</v>
      </c>
      <c r="C10" s="59" t="s">
        <v>0</v>
      </c>
      <c r="D10" s="60">
        <v>0</v>
      </c>
      <c r="E10" s="151" t="s">
        <v>0</v>
      </c>
      <c r="F10" s="60">
        <v>0</v>
      </c>
      <c r="G10" s="59" t="s">
        <v>0</v>
      </c>
      <c r="H10" s="60">
        <v>0</v>
      </c>
      <c r="I10" s="59" t="s">
        <v>0</v>
      </c>
      <c r="J10" s="60"/>
      <c r="K10" s="59" t="s">
        <v>0</v>
      </c>
      <c r="L10" s="60"/>
      <c r="M10" s="59" t="s">
        <v>0</v>
      </c>
      <c r="N10" s="136"/>
    </row>
    <row r="11" spans="1:14" ht="13.5">
      <c r="A11" s="153" t="s">
        <v>23</v>
      </c>
      <c r="B11" s="62">
        <v>0</v>
      </c>
      <c r="C11" s="63" t="s">
        <v>0</v>
      </c>
      <c r="D11" s="62">
        <v>0</v>
      </c>
      <c r="E11" s="61" t="s">
        <v>0</v>
      </c>
      <c r="F11" s="62">
        <v>0</v>
      </c>
      <c r="G11" s="59" t="s">
        <v>0</v>
      </c>
      <c r="H11" s="62">
        <v>0</v>
      </c>
      <c r="I11" s="59" t="s">
        <v>0</v>
      </c>
      <c r="J11" s="62"/>
      <c r="K11" s="59" t="s">
        <v>0</v>
      </c>
      <c r="L11" s="62"/>
      <c r="M11" s="59" t="s">
        <v>0</v>
      </c>
      <c r="N11" s="136"/>
    </row>
    <row r="12" spans="1:14" ht="14.25" thickBot="1">
      <c r="A12" s="154" t="s">
        <v>24</v>
      </c>
      <c r="B12" s="92">
        <f>IF(B6=1,IF(SUM(B8:B11)&gt;0,SUM(B8:B11),IF(AND(B6=1,$P$7=1),0,"-")),IF(ISBLANK(B6),"-",IF(B6=0,"izločeno","-")))</f>
        <v>0</v>
      </c>
      <c r="C12" s="93" t="s">
        <v>0</v>
      </c>
      <c r="D12" s="92" t="str">
        <f>IF(D6=1,IF(SUM(D8:D11)&gt;0,SUM(D8:D11),IF(AND(D6=1,$P$7=1),0,"-")),IF(ISBLANK(D6),"-",IF(D6=0,"izločeno","-")))</f>
        <v>izločeno</v>
      </c>
      <c r="E12" s="94" t="s">
        <v>0</v>
      </c>
      <c r="F12" s="92" t="str">
        <f>IF(F6=1,IF(SUM(F8:F11)&gt;0,SUM(F8:F11),IF(AND(F6=1,$P$7=1),0,"-")),IF(ISBLANK(F6),"-",IF(F6=0,"izločeno","-")))</f>
        <v>izločeno</v>
      </c>
      <c r="G12" s="93" t="s">
        <v>0</v>
      </c>
      <c r="H12" s="92" t="str">
        <f>IF(H6=1,IF(SUM(H8:H11)&gt;0,SUM(H8:H11),IF(AND(H6=1,$P$7=1),0,"-")),IF(ISBLANK(H6),"-",IF(H6=0,"izločeno","-")))</f>
        <v>izločeno</v>
      </c>
      <c r="I12" s="93" t="s">
        <v>0</v>
      </c>
      <c r="J12" s="92" t="str">
        <f>IF(J6=1,IF(SUM(J8:J11)&gt;0,SUM(J8:J11),IF(AND(J6=1,$P$7=1),0,"-")),IF(ISBLANK(J6),"-",IF(J6=0,"izločeno","-")))</f>
        <v>izločeno</v>
      </c>
      <c r="K12" s="94" t="s">
        <v>0</v>
      </c>
      <c r="L12" s="92" t="str">
        <f>IF(L6=1,IF(SUM(L8:L11)&gt;0,SUM(L8:L11),IF(AND(L6=1,$P$7=1),0,"-")),IF(ISBLANK(L6),"-",IF(L6=0,"izločeno","-")))</f>
        <v>izločeno</v>
      </c>
      <c r="M12" s="95" t="s">
        <v>0</v>
      </c>
      <c r="N12" s="136"/>
    </row>
    <row r="13" spans="1:14" ht="13.5">
      <c r="A13" s="129" t="s">
        <v>25</v>
      </c>
      <c r="B13" s="90" t="str">
        <f>IF(OR(B12="excluded",B6&lt;&gt;1),"-",IF(ISNUMBER(B11+B8+B9),IF(B11+B8+B9&gt;0,B11+B8+B9,"-"),0))</f>
        <v>-</v>
      </c>
      <c r="C13" s="91" t="s">
        <v>0</v>
      </c>
      <c r="D13" s="90" t="str">
        <f>IF(OR(D12="excluded",D6&lt;&gt;1),"-",IF(ISNUMBER(D11+D8+D9),IF(D11+D8+D9&gt;0,D11+D8+D9,"-"),0))</f>
        <v>-</v>
      </c>
      <c r="E13" s="91" t="s">
        <v>0</v>
      </c>
      <c r="F13" s="90" t="str">
        <f>IF(OR(F12="excluded",F6&lt;&gt;1),"-",IF(ISNUMBER(F11+F8+F9),IF(F11+F8+F9&gt;0,F11+F8+F9,"-"),0))</f>
        <v>-</v>
      </c>
      <c r="G13" s="91" t="s">
        <v>0</v>
      </c>
      <c r="H13" s="90" t="str">
        <f>IF(OR(H12="excluded",H6&lt;&gt;1),"-",IF(ISNUMBER(H11+H8+H9),IF(H11+H8+H9&gt;0,H11+H8+H9,"-"),0))</f>
        <v>-</v>
      </c>
      <c r="I13" s="91" t="s">
        <v>0</v>
      </c>
      <c r="J13" s="90" t="str">
        <f>IF(OR(J12="excluded",J6&lt;&gt;1),"-",IF(ISNUMBER(J11+J8+J9),IF(J11+J8+J9&gt;0,J11+J8+J9,"-"),0))</f>
        <v>-</v>
      </c>
      <c r="K13" s="91" t="s">
        <v>0</v>
      </c>
      <c r="L13" s="90" t="str">
        <f>IF(OR(L12="excluded",L6&lt;&gt;1),"-",IF(ISNUMBER(L11+L8+L9),IF(L11+L8+L9&gt;0,L11+L8+L9,"-"),0))</f>
        <v>-</v>
      </c>
      <c r="M13" s="91" t="s">
        <v>0</v>
      </c>
      <c r="N13" s="136"/>
    </row>
    <row r="14" spans="1:14" ht="13.5">
      <c r="A14" s="78" t="s">
        <v>26</v>
      </c>
      <c r="B14" s="88" t="str">
        <f>IF(OR(B12="excluded",B6&lt;&gt;1),"-",IF(ISNUMBER(B10),IF(B10&gt;0,B10,"-"),0))</f>
        <v>-</v>
      </c>
      <c r="C14" s="77" t="s">
        <v>0</v>
      </c>
      <c r="D14" s="88" t="str">
        <f>IF(OR(D12="excluded",D6&lt;&gt;1),"-",IF(ISNUMBER(D10),IF(D10&gt;0,D10,"-"),0))</f>
        <v>-</v>
      </c>
      <c r="E14" s="77" t="s">
        <v>0</v>
      </c>
      <c r="F14" s="88" t="str">
        <f>IF(OR(F12="excluded",F6&lt;&gt;1),"-",IF(ISNUMBER(F10),IF(F10&gt;0,F10,"-"),0))</f>
        <v>-</v>
      </c>
      <c r="G14" s="77" t="s">
        <v>0</v>
      </c>
      <c r="H14" s="88" t="str">
        <f>IF(OR(H12="excluded",H6&lt;&gt;1),"-",IF(ISNUMBER(H10),IF(H10&gt;0,H10,"-"),0))</f>
        <v>-</v>
      </c>
      <c r="I14" s="77" t="s">
        <v>0</v>
      </c>
      <c r="J14" s="88" t="str">
        <f>IF(OR(J12="excluded",J6&lt;&gt;1),"-",IF(ISNUMBER(J10),IF(J10&gt;0,J10,"-"),0))</f>
        <v>-</v>
      </c>
      <c r="K14" s="77" t="s">
        <v>0</v>
      </c>
      <c r="L14" s="88" t="str">
        <f>IF(OR(L12="excluded",L6&lt;&gt;1),"-",IF(ISNUMBER(L10),IF(L10&gt;0,L10,"-"),0))</f>
        <v>-</v>
      </c>
      <c r="M14" s="77" t="s">
        <v>0</v>
      </c>
      <c r="N14" s="136"/>
    </row>
    <row r="15" spans="1:14" ht="13.5">
      <c r="A15" s="86" t="s">
        <v>27</v>
      </c>
      <c r="B15" s="44">
        <v>0</v>
      </c>
      <c r="C15" s="45" t="s">
        <v>3</v>
      </c>
      <c r="D15" s="96" t="str">
        <f>IF(AND(OR(D6=1,D6=2),ISNUMBER($B$15)),$B$15,"-")</f>
        <v>-</v>
      </c>
      <c r="E15" s="45" t="s">
        <v>3</v>
      </c>
      <c r="F15" s="96" t="str">
        <f>IF(AND(OR(F6=1,F6=2),ISNUMBER($B$15)),$B$15,"-")</f>
        <v>-</v>
      </c>
      <c r="G15" s="45" t="s">
        <v>3</v>
      </c>
      <c r="H15" s="96" t="str">
        <f>IF(AND(OR(H6=1,H6=2),ISNUMBER($B$15)),$B$15,"-")</f>
        <v>-</v>
      </c>
      <c r="I15" s="45" t="s">
        <v>3</v>
      </c>
      <c r="J15" s="96" t="str">
        <f>IF(AND(OR(J6=1,J6=2),ISNUMBER($B$15)),$B$15,"-")</f>
        <v>-</v>
      </c>
      <c r="K15" s="45" t="s">
        <v>3</v>
      </c>
      <c r="L15" s="96" t="str">
        <f>IF(AND(OR(L6=1,L6=2),ISNUMBER($B$15)),$B$15,"-")</f>
        <v>-</v>
      </c>
      <c r="M15" s="45" t="s">
        <v>3</v>
      </c>
      <c r="N15" s="136"/>
    </row>
    <row r="16" spans="1:14" ht="13.5" hidden="1">
      <c r="A16" s="123"/>
      <c r="B16" s="125">
        <f>IF(OR(ISNUMBER(B13),ISNUMBER(B14)),1,0)</f>
        <v>0</v>
      </c>
      <c r="C16" s="124"/>
      <c r="D16" s="125">
        <f>IF(OR(ISNUMBER(D13),ISNUMBER(D14)),1,0)</f>
        <v>0</v>
      </c>
      <c r="E16" s="124"/>
      <c r="F16" s="125">
        <f>IF(OR(ISNUMBER(F13),ISNUMBER(F14)),1,0)</f>
        <v>0</v>
      </c>
      <c r="G16" s="124"/>
      <c r="H16" s="125">
        <f>IF(OR(ISNUMBER(H13),ISNUMBER(H14)),1,0)</f>
        <v>0</v>
      </c>
      <c r="I16" s="124"/>
      <c r="J16" s="125">
        <f>IF(OR(ISNUMBER(J13),ISNUMBER(J14)),1,0)</f>
        <v>0</v>
      </c>
      <c r="K16" s="124"/>
      <c r="L16" s="125">
        <f>IF(OR(ISNUMBER(L13),ISNUMBER(L14)),1,0)</f>
        <v>0</v>
      </c>
      <c r="M16" s="124"/>
      <c r="N16" s="136"/>
    </row>
    <row r="17" spans="1:14" ht="13.5" hidden="1">
      <c r="A17" s="123"/>
      <c r="B17" s="125">
        <f>IF(ISNUMBER(B13),B13,0)</f>
        <v>0</v>
      </c>
      <c r="C17" s="124"/>
      <c r="D17" s="125">
        <f>IF(ISNUMBER(D13),D13,0)</f>
        <v>0</v>
      </c>
      <c r="E17" s="124"/>
      <c r="F17" s="125">
        <f>IF(ISNUMBER(F13),F13,0)</f>
        <v>0</v>
      </c>
      <c r="G17" s="124"/>
      <c r="H17" s="125">
        <f>IF(ISNUMBER(H13),H13,0)</f>
        <v>0</v>
      </c>
      <c r="I17" s="124"/>
      <c r="J17" s="125">
        <f>IF(ISNUMBER(J13),J13,0)</f>
        <v>0</v>
      </c>
      <c r="K17" s="124"/>
      <c r="L17" s="125">
        <f>IF(ISNUMBER(L13),L13,0)</f>
        <v>0</v>
      </c>
      <c r="M17" s="124"/>
      <c r="N17" s="136"/>
    </row>
    <row r="18" spans="1:14" ht="13.5" hidden="1">
      <c r="A18" s="123"/>
      <c r="B18" s="125">
        <f>IF(ISNUMBER(B14),B14,0)</f>
        <v>0</v>
      </c>
      <c r="C18" s="124"/>
      <c r="D18" s="125">
        <f>IF(ISNUMBER(D14),D14,0)</f>
        <v>0</v>
      </c>
      <c r="E18" s="124"/>
      <c r="F18" s="125">
        <f>IF(ISNUMBER(F14),F14,0)</f>
        <v>0</v>
      </c>
      <c r="G18" s="124"/>
      <c r="H18" s="125">
        <f>IF(ISNUMBER(H14),H14,0)</f>
        <v>0</v>
      </c>
      <c r="I18" s="124"/>
      <c r="J18" s="125">
        <f>IF(ISNUMBER(J14),J14,0)</f>
        <v>0</v>
      </c>
      <c r="K18" s="124"/>
      <c r="L18" s="125">
        <f>IF(ISNUMBER(L14),L14,0)</f>
        <v>0</v>
      </c>
      <c r="M18" s="124"/>
      <c r="N18" s="136"/>
    </row>
    <row r="19" spans="1:14" ht="14.25" thickBot="1">
      <c r="A19" s="83" t="s">
        <v>28</v>
      </c>
      <c r="B19" s="89">
        <f>IF(AND(OR(B6=1,B6=2),B16=1,ISNUMBER(B15),B15&gt;=0,B15&lt;=100,B6=1),B17*B15/100+B18*(1-B15/100),IF(OR(B6=1,B6=2),IF(B6=1,0,"-"),B12))</f>
        <v>0</v>
      </c>
      <c r="C19" s="87" t="s">
        <v>0</v>
      </c>
      <c r="D19" s="89" t="str">
        <f>IF(AND(OR(D6=1,D6=2),D16=1,ISNUMBER(D15),D15&gt;=0,D15&lt;=100,D6=1),D17*D15/100+D18*(1-D15/100),IF(OR(D6=1,D6=2),IF(D6=1,0,"-"),D12))</f>
        <v>izločeno</v>
      </c>
      <c r="E19" s="87" t="s">
        <v>0</v>
      </c>
      <c r="F19" s="89" t="str">
        <f>IF(AND(OR(F6=1,F6=2),F16=1,ISNUMBER(F15),F15&gt;=0,F15&lt;=100,F6=1),F17*F15/100+F18*(1-F15/100),IF(OR(F6=1,F6=2),IF(F6=1,0,"-"),F12))</f>
        <v>izločeno</v>
      </c>
      <c r="G19" s="87" t="s">
        <v>0</v>
      </c>
      <c r="H19" s="89" t="str">
        <f>IF(AND(OR(H6=1,H6=2),H16=1,ISNUMBER(H15),H15&gt;=0,H15&lt;=100,H6=1),H17*H15/100+H18*(1-H15/100),IF(OR(H6=1,H6=2),IF(H6=1,0,"-"),H12))</f>
        <v>izločeno</v>
      </c>
      <c r="I19" s="87" t="s">
        <v>0</v>
      </c>
      <c r="J19" s="89" t="str">
        <f>IF(AND(OR(J6=1,J6=2),J16=1,ISNUMBER(J15),J15&gt;=0,J15&lt;=100,J6=1),J17*J15/100+J18*(1-J15/100),IF(OR(J6=1,J6=2),IF(J6=1,0,"-"),J12))</f>
        <v>izločeno</v>
      </c>
      <c r="K19" s="87" t="s">
        <v>0</v>
      </c>
      <c r="L19" s="89" t="str">
        <f>IF(AND(OR(L6=1,L6=2),L16=1,ISNUMBER(L15),L15&gt;=0,L15&lt;=100,L6=1),L17*L15/100+L18*(1-L15/100),IF(OR(L6=1,L6=2),IF(L6=1,0,"-"),L12))</f>
        <v>izločeno</v>
      </c>
      <c r="M19" s="87" t="s">
        <v>0</v>
      </c>
      <c r="N19" s="136"/>
    </row>
    <row r="20" spans="1:14" ht="13.5">
      <c r="A20" s="84" t="s">
        <v>29</v>
      </c>
      <c r="B20" s="64">
        <f>IF(AND(ISNUMBER('LCC, Pralno-sušilni stroj'!D11),B6&lt;&gt;0),'LCC, Pralno-sušilni stroj'!D11,"-")</f>
        <v>0</v>
      </c>
      <c r="C20" s="65" t="s">
        <v>18</v>
      </c>
      <c r="D20" s="64" t="str">
        <f>IF(AND(ISNUMBER('LCC, Pralno-sušilni stroj'!F11),D6&lt;&gt;0),'LCC, Pralno-sušilni stroj'!F11,"-")</f>
        <v>-</v>
      </c>
      <c r="E20" s="65" t="s">
        <v>18</v>
      </c>
      <c r="F20" s="64" t="str">
        <f>IF(AND(ISNUMBER('LCC, Pralno-sušilni stroj'!H11),F6&lt;&gt;0),'LCC, Pralno-sušilni stroj'!H11,"-")</f>
        <v>-</v>
      </c>
      <c r="G20" s="65" t="s">
        <v>18</v>
      </c>
      <c r="H20" s="64" t="str">
        <f>IF(AND(ISNUMBER('LCC, Pralno-sušilni stroj'!J11),H6&lt;&gt;0),'LCC, Pralno-sušilni stroj'!J11,"-")</f>
        <v>-</v>
      </c>
      <c r="I20" s="65" t="s">
        <v>18</v>
      </c>
      <c r="J20" s="64" t="str">
        <f>IF(AND(ISNUMBER('LCC, Pralno-sušilni stroj'!L11),J6&lt;&gt;0),'LCC, Pralno-sušilni stroj'!L11,"-")</f>
        <v>-</v>
      </c>
      <c r="K20" s="65" t="s">
        <v>18</v>
      </c>
      <c r="L20" s="64" t="str">
        <f>IF(AND(ISNUMBER('LCC, Pralno-sušilni stroj'!N11),L6&lt;&gt;0),'LCC, Pralno-sušilni stroj'!N11,"-")</f>
        <v>-</v>
      </c>
      <c r="M20" s="65" t="s">
        <v>18</v>
      </c>
      <c r="N20" s="136"/>
    </row>
    <row r="21" spans="1:14" ht="13.5">
      <c r="A21" s="78" t="s">
        <v>30</v>
      </c>
      <c r="B21" s="66">
        <f>IF(AND(ISNUMBER('LCC, Pralno-sušilni stroj'!D12),B6&lt;&gt;0),'LCC, Pralno-sušilni stroj'!D12,"-")</f>
        <v>0</v>
      </c>
      <c r="C21" s="67" t="s">
        <v>3</v>
      </c>
      <c r="D21" s="66" t="str">
        <f>IF(AND(ISNUMBER('LCC, Pralno-sušilni stroj'!F12),D6&lt;&gt;0),'LCC, Pralno-sušilni stroj'!F12,"-")</f>
        <v>-</v>
      </c>
      <c r="E21" s="67" t="s">
        <v>3</v>
      </c>
      <c r="F21" s="66" t="str">
        <f>IF(AND(ISNUMBER('LCC, Pralno-sušilni stroj'!H12),F6&lt;&gt;0),'LCC, Pralno-sušilni stroj'!H12,"-")</f>
        <v>-</v>
      </c>
      <c r="G21" s="67" t="s">
        <v>3</v>
      </c>
      <c r="H21" s="66" t="str">
        <f>IF(AND(ISNUMBER('LCC, Pralno-sušilni stroj'!J12),H6&lt;&gt;0),'LCC, Pralno-sušilni stroj'!J12,"-")</f>
        <v>-</v>
      </c>
      <c r="I21" s="67" t="s">
        <v>3</v>
      </c>
      <c r="J21" s="66" t="str">
        <f>IF(AND(ISNUMBER('LCC, Pralno-sušilni stroj'!L12),J6&lt;&gt;0),'LCC, Pralno-sušilni stroj'!L12,"-")</f>
        <v>-</v>
      </c>
      <c r="K21" s="67" t="s">
        <v>3</v>
      </c>
      <c r="L21" s="66" t="str">
        <f>IF(AND(ISNUMBER('LCC, Pralno-sušilni stroj'!N12),L6&lt;&gt;0),'LCC, Pralno-sušilni stroj'!N12,"-")</f>
        <v>-</v>
      </c>
      <c r="M21" s="67" t="s">
        <v>3</v>
      </c>
      <c r="N21" s="136"/>
    </row>
    <row r="22" spans="1:14" ht="14.25" thickBot="1">
      <c r="A22" s="71" t="s">
        <v>31</v>
      </c>
      <c r="B22" s="68" t="str">
        <f>IF(AND(OR(B6=1,B6=2),ISNUMBER('LCC, Pralno-sušilni stroj'!D47)),'LCC, Pralno-sušilni stroj'!D47,"-")</f>
        <v>-</v>
      </c>
      <c r="C22" s="69" t="s">
        <v>1</v>
      </c>
      <c r="D22" s="68" t="str">
        <f>IF(AND(OR(D6=1,D6=2),ISNUMBER('LCC, Pralno-sušilni stroj'!F47)),'LCC, Pralno-sušilni stroj'!F47,"-")</f>
        <v>-</v>
      </c>
      <c r="E22" s="69" t="s">
        <v>1</v>
      </c>
      <c r="F22" s="68" t="str">
        <f>IF(AND(OR(F6=1,F6=2),ISNUMBER('LCC, Pralno-sušilni stroj'!H47)),'LCC, Pralno-sušilni stroj'!H47,"-")</f>
        <v>-</v>
      </c>
      <c r="G22" s="69" t="s">
        <v>1</v>
      </c>
      <c r="H22" s="68" t="str">
        <f>IF(AND(OR(H6=1,H6=2),ISNUMBER('LCC, Pralno-sušilni stroj'!J47)),'LCC, Pralno-sušilni stroj'!J47,"-")</f>
        <v>-</v>
      </c>
      <c r="I22" s="69" t="s">
        <v>1</v>
      </c>
      <c r="J22" s="68" t="str">
        <f>IF(AND(OR(J6=1,J6=2),ISNUMBER('LCC, Pralno-sušilni stroj'!L47)),'LCC, Pralno-sušilni stroj'!L47,"-")</f>
        <v>-</v>
      </c>
      <c r="K22" s="69" t="s">
        <v>1</v>
      </c>
      <c r="L22" s="68" t="str">
        <f>IF(AND(OR(L6=1,L6=2),ISNUMBER('LCC, Pralno-sušilni stroj'!N47)),'LCC, Pralno-sušilni stroj'!N47,"-")</f>
        <v>-</v>
      </c>
      <c r="M22" s="69" t="s">
        <v>1</v>
      </c>
      <c r="N22" s="136"/>
    </row>
    <row r="23" spans="1:14" ht="13.5">
      <c r="A23" s="78" t="s">
        <v>32</v>
      </c>
      <c r="B23" s="62">
        <v>0</v>
      </c>
      <c r="C23" s="65" t="s">
        <v>18</v>
      </c>
      <c r="D23" s="62">
        <v>0</v>
      </c>
      <c r="E23" s="65" t="s">
        <v>18</v>
      </c>
      <c r="F23" s="62">
        <v>0</v>
      </c>
      <c r="G23" s="65" t="s">
        <v>18</v>
      </c>
      <c r="H23" s="62">
        <v>0</v>
      </c>
      <c r="I23" s="65" t="s">
        <v>18</v>
      </c>
      <c r="J23" s="62"/>
      <c r="K23" s="65" t="s">
        <v>18</v>
      </c>
      <c r="L23" s="62"/>
      <c r="M23" s="65" t="s">
        <v>18</v>
      </c>
      <c r="N23" s="136"/>
    </row>
    <row r="24" spans="1:14" ht="12.75" customHeight="1" hidden="1">
      <c r="A24" s="78"/>
      <c r="B24" s="70">
        <f>IF(ISNUMBER('LCC, Pralno-sušilni stroj'!D23),'LCC, Pralno-sušilni stroj'!D23,0)</f>
        <v>0</v>
      </c>
      <c r="C24" s="69"/>
      <c r="D24" s="70">
        <f>IF(ISNUMBER('LCC, Pralno-sušilni stroj'!F23),'LCC, Pralno-sušilni stroj'!F23,0)</f>
        <v>0</v>
      </c>
      <c r="E24" s="69"/>
      <c r="F24" s="70">
        <f>IF(ISNUMBER('LCC, Pralno-sušilni stroj'!H23),'LCC, Pralno-sušilni stroj'!H23,0)</f>
        <v>0</v>
      </c>
      <c r="G24" s="69"/>
      <c r="H24" s="70">
        <f>IF(ISNUMBER('LCC, Pralno-sušilni stroj'!J23),'LCC, Pralno-sušilni stroj'!J23,0)</f>
        <v>0</v>
      </c>
      <c r="I24" s="69"/>
      <c r="J24" s="70">
        <f>IF(ISNUMBER('LCC, Pralno-sušilni stroj'!L23),'LCC, Pralno-sušilni stroj'!L23,0)</f>
        <v>0</v>
      </c>
      <c r="K24" s="69"/>
      <c r="L24" s="70">
        <f>IF(ISNUMBER('LCC, Pralno-sušilni stroj'!N23),'LCC, Pralno-sušilni stroj'!N23,0)</f>
        <v>0</v>
      </c>
      <c r="M24" s="69"/>
      <c r="N24" s="136"/>
    </row>
    <row r="25" spans="1:14" ht="12.75" customHeight="1" hidden="1">
      <c r="A25" s="78"/>
      <c r="B25" s="70">
        <f>IF(ISNUMBER(B23),B23,0)</f>
        <v>0</v>
      </c>
      <c r="C25" s="69"/>
      <c r="D25" s="70">
        <f>IF(ISNUMBER(D23),D23,0)</f>
        <v>0</v>
      </c>
      <c r="E25" s="69"/>
      <c r="F25" s="70">
        <f>IF(ISNUMBER(F23),F23,0)</f>
        <v>0</v>
      </c>
      <c r="G25" s="69"/>
      <c r="H25" s="70">
        <f>IF(ISNUMBER(H23),H23,0)</f>
        <v>0</v>
      </c>
      <c r="I25" s="69"/>
      <c r="J25" s="70">
        <f>IF(ISNUMBER(J23),J23,0)</f>
        <v>0</v>
      </c>
      <c r="K25" s="69"/>
      <c r="L25" s="70">
        <f>IF(ISNUMBER(L23),L23,0)</f>
        <v>0</v>
      </c>
      <c r="M25" s="69"/>
      <c r="N25" s="136"/>
    </row>
    <row r="26" spans="1:14" ht="27">
      <c r="A26" s="71" t="s">
        <v>33</v>
      </c>
      <c r="B26" s="68" t="str">
        <f>IF(AND(ISNUMBER(B22),ISNUMBER(B24),ISNUMBER(B21),ISNUMBER(B25),B25&gt;=0),B22+B24*PV(B21/100,B25,1,,),"-")</f>
        <v>-</v>
      </c>
      <c r="C26" s="69" t="s">
        <v>1</v>
      </c>
      <c r="D26" s="68" t="str">
        <f>IF(AND(ISNUMBER(D22),ISNUMBER(D24),ISNUMBER(D21),ISNUMBER(D25),D25&gt;=0),D22+D24*PV(D21/100,D25,1,,),"-")</f>
        <v>-</v>
      </c>
      <c r="E26" s="69" t="s">
        <v>1</v>
      </c>
      <c r="F26" s="68" t="str">
        <f>IF(AND(ISNUMBER(F22),ISNUMBER(F24),ISNUMBER(F21),ISNUMBER(F25),F25&gt;=0),F22+F24*PV(F21/100,F25,1,,),"-")</f>
        <v>-</v>
      </c>
      <c r="G26" s="69" t="s">
        <v>1</v>
      </c>
      <c r="H26" s="68" t="str">
        <f>IF(AND(ISNUMBER(H22),ISNUMBER(H24),ISNUMBER(H21),ISNUMBER(H25),H25&gt;=0),H22+H24*PV(H21/100,H25,1,,),"-")</f>
        <v>-</v>
      </c>
      <c r="I26" s="69" t="s">
        <v>1</v>
      </c>
      <c r="J26" s="68" t="str">
        <f>IF(AND(ISNUMBER(J22),ISNUMBER(J24),ISNUMBER(J21),ISNUMBER(J25),J25&gt;=0),J22+J24*PV(J21/100,J25,1,,),"-")</f>
        <v>-</v>
      </c>
      <c r="K26" s="69" t="s">
        <v>1</v>
      </c>
      <c r="L26" s="68" t="str">
        <f>IF(AND(ISNUMBER(L22),ISNUMBER(L24),ISNUMBER(L21),ISNUMBER(L25),L25&gt;=0),L22+L24*PV(L21/100,L25,1,,),"-")</f>
        <v>-</v>
      </c>
      <c r="M26" s="69" t="s">
        <v>1</v>
      </c>
      <c r="N26" s="136"/>
    </row>
    <row r="27" spans="1:14" ht="14.25" thickBot="1">
      <c r="A27" s="85" t="s">
        <v>34</v>
      </c>
      <c r="B27" s="72" t="str">
        <f>IF(AND(ISNUMBER(B26),ISNUMBER(B19),$P$7=1),B19/B26*1000,"-")</f>
        <v>-</v>
      </c>
      <c r="C27" s="73" t="s">
        <v>0</v>
      </c>
      <c r="D27" s="72" t="str">
        <f>IF(AND(ISNUMBER(D26),ISNUMBER(D19),$P$7=1),D19/D26*1000,"-")</f>
        <v>-</v>
      </c>
      <c r="E27" s="73" t="s">
        <v>0</v>
      </c>
      <c r="F27" s="72" t="str">
        <f>IF(AND(ISNUMBER(F26),ISNUMBER(F19),$P$7=1),F19/F26*1000,"-")</f>
        <v>-</v>
      </c>
      <c r="G27" s="73" t="s">
        <v>0</v>
      </c>
      <c r="H27" s="72" t="str">
        <f>IF(AND(ISNUMBER(H26),ISNUMBER(H19),$P$7=1),H19/H26*1000,"-")</f>
        <v>-</v>
      </c>
      <c r="I27" s="73" t="s">
        <v>0</v>
      </c>
      <c r="J27" s="72" t="str">
        <f>IF(AND(ISNUMBER(J26),ISNUMBER(J19),$P$7=1),J19/J26*1000,"-")</f>
        <v>-</v>
      </c>
      <c r="K27" s="73" t="s">
        <v>0</v>
      </c>
      <c r="L27" s="72" t="str">
        <f>IF(AND(ISNUMBER(L26),ISNUMBER(L19),$P$7=1),L19/L26*1000,"-")</f>
        <v>-</v>
      </c>
      <c r="M27" s="73" t="s">
        <v>0</v>
      </c>
      <c r="N27" s="136"/>
    </row>
    <row r="28" spans="1:14" ht="14.25" thickBot="1">
      <c r="A28" s="85" t="str">
        <f>IF(Q7=1,"Razpon najboljših ekonomskih ponudb z upoštevanjem okoljskih kriterijev",IF(Q7=2,"Razpon najboljših ekonomskih ponudb z upoštevanjem LCC ve dejanski življenjski dobi","Ekonomska presoja"))</f>
        <v>Razpon najboljših ekonomskih ponudb z upoštevanjem okoljskih kriterijev</v>
      </c>
      <c r="B28" s="193" t="str">
        <f>IF(AND(B6&lt;&gt;1,B6&lt;&gt;2),B12,IF(AND(ISNUMBER(B27),B27&gt;=0,B6=1,$P$7=1),RANK(B27,$B$27:$L$27,0),IF(AND(ISNUMBER(B26),B6=2,$P$7=1),RANK(B26,$B$26:$L$26,1),"-")))</f>
        <v>-</v>
      </c>
      <c r="C28" s="194"/>
      <c r="D28" s="193" t="str">
        <f>IF(AND(D6&lt;&gt;1,D6&lt;&gt;2),D12,IF(AND(ISNUMBER(D27),D27&gt;=0,D6=1,$P$7=1),RANK(D27,$B$27:$L$27,0),IF(AND(ISNUMBER(D26),D6=2,$P$7=1),RANK(D26,$B$26:$L$26,1),"-")))</f>
        <v>izločeno</v>
      </c>
      <c r="E28" s="194"/>
      <c r="F28" s="193" t="str">
        <f>IF(AND(F6&lt;&gt;1,F6&lt;&gt;2),F12,IF(AND(ISNUMBER(F27),F27&gt;=0,F6=1,$P$7=1),RANK(F27,$B$27:$L$27,0),IF(AND(ISNUMBER(F26),F6=2,$P$7=1),RANK(F26,$B$26:$L$26,1),"-")))</f>
        <v>izločeno</v>
      </c>
      <c r="G28" s="194"/>
      <c r="H28" s="193" t="str">
        <f>IF(AND(H6&lt;&gt;1,H6&lt;&gt;2),H12,IF(AND(ISNUMBER(H27),H27&gt;=0,H6=1,$P$7=1),RANK(H27,$B$27:$L$27,0),IF(AND(ISNUMBER(H26),H6=2,$P$7=1),RANK(H26,$B$26:$L$26,1),"-")))</f>
        <v>izločeno</v>
      </c>
      <c r="I28" s="194"/>
      <c r="J28" s="193" t="str">
        <f>IF(AND(J6&lt;&gt;1,J6&lt;&gt;2),J12,IF(AND(ISNUMBER(J27),J27&gt;=0,J6=1,$P$7=1),RANK(J27,$B$27:$L$27,0),IF(AND(ISNUMBER(J26),J6=2,$P$7=1),RANK(J26,$B$26:$L$26,1),"-")))</f>
        <v>izločeno</v>
      </c>
      <c r="K28" s="194"/>
      <c r="L28" s="193" t="str">
        <f>IF(AND(L6&lt;&gt;1,L6&lt;&gt;2),L12,IF(AND(ISNUMBER(L27),L27&gt;=0,L6=1,$P$7=1),RANK(L27,$B$27:$L$27,0),IF(AND(ISNUMBER(L26),L6=2,$P$7=1),RANK(L26,$B$26:$L$26,1),"-")))</f>
        <v>izločeno</v>
      </c>
      <c r="M28" s="194"/>
      <c r="N28" s="138"/>
    </row>
    <row r="30" ht="13.5">
      <c r="A30" s="155" t="s">
        <v>35</v>
      </c>
    </row>
    <row r="31" ht="13.5">
      <c r="A31" s="156" t="s">
        <v>41</v>
      </c>
    </row>
    <row r="32" ht="13.5">
      <c r="A32" s="156" t="s">
        <v>36</v>
      </c>
    </row>
    <row r="33" ht="13.5">
      <c r="A33" s="156" t="s">
        <v>37</v>
      </c>
    </row>
    <row r="34" ht="13.5">
      <c r="A34" s="156" t="s">
        <v>38</v>
      </c>
    </row>
    <row r="35" ht="13.5">
      <c r="A35" s="156" t="s">
        <v>98</v>
      </c>
    </row>
    <row r="36" ht="13.5">
      <c r="A36" s="156" t="s">
        <v>39</v>
      </c>
    </row>
    <row r="37" ht="13.5">
      <c r="A37" s="156" t="s">
        <v>40</v>
      </c>
    </row>
  </sheetData>
  <sheetProtection/>
  <mergeCells count="24">
    <mergeCell ref="B2:C2"/>
    <mergeCell ref="D2:E2"/>
    <mergeCell ref="F2:G2"/>
    <mergeCell ref="H2:I2"/>
    <mergeCell ref="J4:K4"/>
    <mergeCell ref="L4:M4"/>
    <mergeCell ref="B3:C3"/>
    <mergeCell ref="D3:E3"/>
    <mergeCell ref="F3:G3"/>
    <mergeCell ref="H3:I3"/>
    <mergeCell ref="J2:K2"/>
    <mergeCell ref="L2:M2"/>
    <mergeCell ref="J3:K3"/>
    <mergeCell ref="L3:M3"/>
    <mergeCell ref="H28:I28"/>
    <mergeCell ref="J28:K28"/>
    <mergeCell ref="L28:M28"/>
    <mergeCell ref="B4:C4"/>
    <mergeCell ref="D4:E4"/>
    <mergeCell ref="B28:C28"/>
    <mergeCell ref="D28:E28"/>
    <mergeCell ref="F28:G28"/>
    <mergeCell ref="F4:G4"/>
    <mergeCell ref="H4:I4"/>
  </mergeCells>
  <conditionalFormatting sqref="B28:M28">
    <cfRule type="cellIs" priority="1" dxfId="0" operator="equal" stopIfTrue="1">
      <formula>1</formula>
    </cfRule>
  </conditionalFormatting>
  <conditionalFormatting sqref="A28">
    <cfRule type="cellIs" priority="2" dxfId="1" operator="equal" stopIfTrue="1">
      <formula>"Range of best economic offers considering environmental criteria"</formula>
    </cfRule>
    <cfRule type="cellIs" priority="3" dxfId="2" operator="equal" stopIfTrue="1">
      <formula>"Range of best economic offers considering LCC over an actual lifetime only"</formula>
    </cfRule>
  </conditionalFormatting>
  <printOptions/>
  <pageMargins left="0.3937007874015748" right="0.3937007874015748" top="0.984251968503937" bottom="0.7874015748031497" header="0.75" footer="0.5118110236220472"/>
  <pageSetup horizontalDpi="600" verticalDpi="600" orientation="landscape" scale="85" r:id="rId1"/>
  <headerFooter alignWithMargins="0">
    <oddHeader>&amp;L&amp;"Arial,Pogrubiony"&amp;12Calculation tool for identification of the best economic offer for Washer-Driers</oddHeader>
    <oddFooter>&amp;CEuropean Project GreenLabelsPurchase - making a greener procurement with energy labels; www.greenlabelspurchase.net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Miha Tomšič</cp:lastModifiedBy>
  <cp:lastPrinted>2007-02-08T10:32:41Z</cp:lastPrinted>
  <dcterms:created xsi:type="dcterms:W3CDTF">2003-10-06T09:51:09Z</dcterms:created>
  <dcterms:modified xsi:type="dcterms:W3CDTF">2008-02-27T16:21:07Z</dcterms:modified>
  <cp:category/>
  <cp:version/>
  <cp:contentType/>
  <cp:contentStatus/>
</cp:coreProperties>
</file>